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855" yWindow="-240" windowWidth="16260" windowHeight="11760"/>
  </bookViews>
  <sheets>
    <sheet name="Cover Page" sheetId="34" r:id="rId1"/>
    <sheet name="Student Services" sheetId="32" r:id="rId2"/>
    <sheet name="Business Office" sheetId="33" r:id="rId3"/>
    <sheet name="DEPT. and LCs" sheetId="1" r:id="rId4"/>
    <sheet name="High Priorities" sheetId="19" r:id="rId5"/>
    <sheet name="Medium Priorities" sheetId="20" r:id="rId6"/>
    <sheet name="Low Priorities" sheetId="21" r:id="rId7"/>
    <sheet name="Campus Wide Faculty Requests" sheetId="14" r:id="rId8"/>
    <sheet name="Requests for Committees" sheetId="15" r:id="rId9"/>
    <sheet name="Hiring Requests" sheetId="36" r:id="rId10"/>
    <sheet name="APPENDIX" sheetId="35" r:id="rId11"/>
    <sheet name="Lib_Additional Space" sheetId="26" r:id="rId12"/>
    <sheet name="Lib_Supplies" sheetId="27" r:id="rId13"/>
    <sheet name="Lib_Tech Computers" sheetId="28" r:id="rId14"/>
    <sheet name="Math Supplies" sheetId="29" r:id="rId15"/>
    <sheet name="MMART_photo_equip_categorized" sheetId="23" r:id="rId16"/>
    <sheet name="MMART Video" sheetId="24" r:id="rId17"/>
    <sheet name="MMART Vid.EquipF2013TopPriority" sheetId="25" r:id="rId18"/>
    <sheet name="PERSIST_Supplies" sheetId="30" r:id="rId19"/>
    <sheet name="PERSIST_Technology Computers" sheetId="31" r:id="rId20"/>
  </sheets>
  <definedNames>
    <definedName name="_GoBack" localSheetId="9">'Hiring Requests'!$G$11</definedName>
    <definedName name="_xlnm.Print_Area" localSheetId="12">Lib_Supplies!$A$1:$F$33</definedName>
    <definedName name="_xlnm.Print_Area" localSheetId="14">'Math Supplies'!$A$1:$G$48</definedName>
    <definedName name="_xlnm.Print_Area" localSheetId="18">PERSIST_Supplies!$A$1:$F$29</definedName>
    <definedName name="_xlnm.Print_Area" localSheetId="19">'PERSIST_Technology Computers'!$A$1:$E$29</definedName>
    <definedName name="_xlnm.Print_Titles" localSheetId="12">Lib_Supplies!$1:$4</definedName>
  </definedNames>
  <calcPr calcId="125725"/>
</workbook>
</file>

<file path=xl/calcChain.xml><?xml version="1.0" encoding="utf-8"?>
<calcChain xmlns="http://schemas.openxmlformats.org/spreadsheetml/2006/main">
  <c r="E90" i="19"/>
  <c r="F90"/>
  <c r="F8"/>
  <c r="F9"/>
  <c r="F189"/>
  <c r="E12"/>
  <c r="G14" i="33"/>
  <c r="E14"/>
  <c r="C14"/>
  <c r="E29" i="28"/>
  <c r="F66" i="19"/>
  <c r="F80"/>
  <c r="F84"/>
  <c r="G23" i="32"/>
  <c r="E23"/>
  <c r="C23"/>
  <c r="F136" i="19"/>
  <c r="F40"/>
  <c r="F38"/>
  <c r="H14" i="15" l="1"/>
  <c r="F93" i="19"/>
  <c r="F99"/>
  <c r="F8" i="20" l="1"/>
  <c r="F47"/>
  <c r="H38" i="15"/>
  <c r="H37"/>
  <c r="H36"/>
  <c r="H29"/>
  <c r="H11"/>
  <c r="H8"/>
  <c r="H7"/>
  <c r="J7"/>
  <c r="F78" i="20"/>
  <c r="F49" i="31"/>
  <c r="F51" s="1"/>
  <c r="E49"/>
  <c r="E51" s="1"/>
  <c r="D49"/>
  <c r="D51" s="1"/>
  <c r="G39"/>
  <c r="F39"/>
  <c r="E39"/>
  <c r="D39"/>
  <c r="C39"/>
  <c r="B39"/>
  <c r="E24"/>
  <c r="E23"/>
  <c r="E22"/>
  <c r="E21"/>
  <c r="E20"/>
  <c r="E19"/>
  <c r="E18"/>
  <c r="E17"/>
  <c r="E16"/>
  <c r="E15"/>
  <c r="E14"/>
  <c r="E13"/>
  <c r="E12"/>
  <c r="E11"/>
  <c r="E10"/>
  <c r="E9"/>
  <c r="E8"/>
  <c r="E7"/>
  <c r="E6"/>
  <c r="E5"/>
  <c r="E26" s="1"/>
  <c r="E29" i="30"/>
  <c r="F22"/>
  <c r="F21"/>
  <c r="F20"/>
  <c r="F19"/>
  <c r="F18"/>
  <c r="F17"/>
  <c r="F16"/>
  <c r="F15"/>
  <c r="F14"/>
  <c r="F13"/>
  <c r="F12"/>
  <c r="F11"/>
  <c r="F10"/>
  <c r="F9"/>
  <c r="F8"/>
  <c r="F6"/>
  <c r="F5"/>
  <c r="F46" i="29"/>
  <c r="F45"/>
  <c r="F48" s="1"/>
  <c r="F39"/>
  <c r="F38"/>
  <c r="F41" s="1"/>
  <c r="F30"/>
  <c r="F29"/>
  <c r="F28"/>
  <c r="F27"/>
  <c r="F26"/>
  <c r="F25"/>
  <c r="F24"/>
  <c r="F23"/>
  <c r="F22"/>
  <c r="F21"/>
  <c r="F20"/>
  <c r="F19"/>
  <c r="F18"/>
  <c r="F17"/>
  <c r="F16"/>
  <c r="F15"/>
  <c r="F14"/>
  <c r="F13"/>
  <c r="F12"/>
  <c r="F11"/>
  <c r="F10"/>
  <c r="F9"/>
  <c r="F8"/>
  <c r="F7"/>
  <c r="F32" s="1"/>
  <c r="F49" i="28"/>
  <c r="F51" s="1"/>
  <c r="E49"/>
  <c r="E51" s="1"/>
  <c r="D49"/>
  <c r="D51" s="1"/>
  <c r="G39"/>
  <c r="F39"/>
  <c r="E39"/>
  <c r="D39"/>
  <c r="C39"/>
  <c r="B39"/>
  <c r="E24"/>
  <c r="E23"/>
  <c r="E22"/>
  <c r="E21"/>
  <c r="E20"/>
  <c r="E19"/>
  <c r="E18"/>
  <c r="E17"/>
  <c r="E16"/>
  <c r="E15"/>
  <c r="E14"/>
  <c r="E13"/>
  <c r="E12"/>
  <c r="E11"/>
  <c r="E10"/>
  <c r="E9"/>
  <c r="E8"/>
  <c r="E7"/>
  <c r="E6"/>
  <c r="E5"/>
  <c r="E33" i="27"/>
  <c r="F28"/>
  <c r="F27"/>
  <c r="F26"/>
  <c r="F25"/>
  <c r="F24"/>
  <c r="F23"/>
  <c r="F22"/>
  <c r="F21"/>
  <c r="F20"/>
  <c r="F19"/>
  <c r="F18"/>
  <c r="F17"/>
  <c r="F16"/>
  <c r="F15"/>
  <c r="F14"/>
  <c r="F13"/>
  <c r="F12"/>
  <c r="F11"/>
  <c r="F10"/>
  <c r="F9"/>
  <c r="F8"/>
  <c r="F7"/>
  <c r="F6"/>
  <c r="F5"/>
  <c r="B33" i="26"/>
  <c r="B32"/>
  <c r="B31"/>
  <c r="B30"/>
  <c r="B29"/>
  <c r="B28"/>
  <c r="B27"/>
  <c r="B35" s="1"/>
  <c r="B23"/>
  <c r="B22"/>
  <c r="B24" s="1"/>
  <c r="B21"/>
  <c r="B17"/>
  <c r="B16"/>
  <c r="B18" s="1"/>
  <c r="B12"/>
  <c r="B11"/>
  <c r="B10"/>
  <c r="B9"/>
  <c r="B8"/>
  <c r="B7"/>
  <c r="B6"/>
  <c r="B5"/>
  <c r="B13" s="1"/>
  <c r="F39" i="25"/>
  <c r="F38"/>
  <c r="F37"/>
  <c r="F36"/>
  <c r="F35"/>
  <c r="F34"/>
  <c r="F33"/>
  <c r="F32"/>
  <c r="F31"/>
  <c r="F30"/>
  <c r="F29"/>
  <c r="F28"/>
  <c r="F27"/>
  <c r="F26"/>
  <c r="F25"/>
  <c r="F24"/>
  <c r="F23"/>
  <c r="F22"/>
  <c r="F21"/>
  <c r="F20"/>
  <c r="F19"/>
  <c r="F18"/>
  <c r="F17"/>
  <c r="F16"/>
  <c r="F15"/>
  <c r="F14"/>
  <c r="F13"/>
  <c r="F12"/>
  <c r="F11"/>
  <c r="F10"/>
  <c r="F9"/>
  <c r="F8"/>
  <c r="F7"/>
  <c r="F6"/>
  <c r="F5"/>
  <c r="F4"/>
  <c r="F3"/>
  <c r="F2"/>
  <c r="F54" i="24"/>
  <c r="F53"/>
  <c r="F52"/>
  <c r="F51"/>
  <c r="F50"/>
  <c r="F49"/>
  <c r="F48"/>
  <c r="F55" s="1"/>
  <c r="F44"/>
  <c r="F43"/>
  <c r="F42"/>
  <c r="F41"/>
  <c r="F40"/>
  <c r="F39"/>
  <c r="F45" s="1"/>
  <c r="F35"/>
  <c r="F34"/>
  <c r="F33"/>
  <c r="F32"/>
  <c r="F36" s="1"/>
  <c r="F28"/>
  <c r="F27"/>
  <c r="F26"/>
  <c r="F29" s="1"/>
  <c r="F22"/>
  <c r="F21"/>
  <c r="F20"/>
  <c r="F19"/>
  <c r="F18"/>
  <c r="F17"/>
  <c r="F16"/>
  <c r="F15"/>
  <c r="F14"/>
  <c r="F13"/>
  <c r="F12"/>
  <c r="F11"/>
  <c r="F10"/>
  <c r="F9"/>
  <c r="F8"/>
  <c r="F7"/>
  <c r="F6"/>
  <c r="F5"/>
  <c r="F4"/>
  <c r="F3"/>
  <c r="E26" i="23"/>
  <c r="E25"/>
  <c r="E23"/>
  <c r="E27" s="1"/>
  <c r="E17"/>
  <c r="E16"/>
  <c r="E15"/>
  <c r="E14"/>
  <c r="E13"/>
  <c r="E12"/>
  <c r="E11"/>
  <c r="E10"/>
  <c r="E9"/>
  <c r="E6"/>
  <c r="E18" s="1"/>
  <c r="H15" i="15"/>
  <c r="J15"/>
  <c r="J32"/>
  <c r="J31"/>
  <c r="J30"/>
  <c r="J27"/>
  <c r="F48" i="21"/>
  <c r="F11" i="20"/>
  <c r="F12"/>
  <c r="F17" i="19"/>
  <c r="F16"/>
  <c r="F152"/>
  <c r="F40" i="25" l="1"/>
  <c r="F26" i="30"/>
  <c r="F27" s="1"/>
  <c r="F29" s="1"/>
  <c r="E26" i="28"/>
  <c r="F30" i="27"/>
  <c r="F23" i="24"/>
  <c r="F58" s="1"/>
  <c r="F31" i="27"/>
  <c r="F33" s="1"/>
  <c r="F33" i="29"/>
  <c r="F34" s="1"/>
  <c r="E27" i="31"/>
  <c r="E29" s="1"/>
  <c r="B36" i="26"/>
  <c r="B37" s="1"/>
  <c r="E27" i="28"/>
  <c r="B40"/>
  <c r="B43" s="1"/>
  <c r="D40"/>
  <c r="D43" s="1"/>
  <c r="F40"/>
  <c r="F43" s="1"/>
  <c r="C40" i="31"/>
  <c r="C43" s="1"/>
  <c r="E40"/>
  <c r="E43" s="1"/>
  <c r="G40"/>
  <c r="G43" s="1"/>
  <c r="C40" i="28"/>
  <c r="C43" s="1"/>
  <c r="E40"/>
  <c r="E43" s="1"/>
  <c r="G40"/>
  <c r="G43" s="1"/>
  <c r="B40" i="31"/>
  <c r="B43" s="1"/>
  <c r="D40"/>
  <c r="D43" s="1"/>
  <c r="F40"/>
  <c r="F43" s="1"/>
  <c r="H28" i="15" l="1"/>
  <c r="J28"/>
  <c r="J29"/>
  <c r="J36"/>
  <c r="J37"/>
  <c r="J38"/>
  <c r="J35"/>
  <c r="J33"/>
  <c r="J34"/>
  <c r="F29" i="19"/>
  <c r="F22"/>
  <c r="F28"/>
  <c r="F71"/>
  <c r="H22" i="15"/>
  <c r="E143" i="19"/>
  <c r="F143" s="1"/>
  <c r="F141"/>
  <c r="F15"/>
  <c r="F27" i="21"/>
  <c r="F55"/>
  <c r="F47"/>
  <c r="F46"/>
  <c r="F45"/>
  <c r="F44"/>
  <c r="F43"/>
  <c r="F42"/>
  <c r="F41"/>
  <c r="F40"/>
  <c r="F39"/>
  <c r="F38"/>
  <c r="F51"/>
  <c r="F34"/>
  <c r="F33"/>
  <c r="F32"/>
  <c r="F29"/>
  <c r="F28"/>
  <c r="F26"/>
  <c r="F23"/>
  <c r="F20"/>
  <c r="F15"/>
  <c r="F12"/>
  <c r="F9"/>
  <c r="F8"/>
  <c r="F90" i="20"/>
  <c r="F89"/>
  <c r="F88"/>
  <c r="F85"/>
  <c r="F80"/>
  <c r="F77"/>
  <c r="F79"/>
  <c r="F76"/>
  <c r="F72"/>
  <c r="F73"/>
  <c r="F71"/>
  <c r="F63"/>
  <c r="F64"/>
  <c r="F65"/>
  <c r="F66"/>
  <c r="F67"/>
  <c r="F68"/>
  <c r="F62"/>
  <c r="F58"/>
  <c r="F59"/>
  <c r="F60"/>
  <c r="F61"/>
  <c r="F57"/>
  <c r="F54"/>
  <c r="F48"/>
  <c r="F49"/>
  <c r="F50"/>
  <c r="F51"/>
  <c r="F41"/>
  <c r="F40"/>
  <c r="F35"/>
  <c r="F36"/>
  <c r="F37"/>
  <c r="F34"/>
  <c r="F33"/>
  <c r="F20"/>
  <c r="F21"/>
  <c r="F22"/>
  <c r="F23"/>
  <c r="F24"/>
  <c r="F25"/>
  <c r="F26"/>
  <c r="F27"/>
  <c r="F28"/>
  <c r="F29"/>
  <c r="F30"/>
  <c r="F19"/>
  <c r="F16"/>
  <c r="F15"/>
  <c r="F10"/>
  <c r="F9"/>
  <c r="F109" i="19"/>
  <c r="F83"/>
  <c r="F82"/>
  <c r="F60"/>
  <c r="F35"/>
  <c r="F11"/>
  <c r="F10"/>
  <c r="F31"/>
  <c r="F32"/>
  <c r="F12"/>
  <c r="F13"/>
  <c r="F14"/>
  <c r="F20"/>
  <c r="F21"/>
  <c r="F23"/>
  <c r="F24"/>
  <c r="F25"/>
  <c r="F26"/>
  <c r="F27"/>
  <c r="F30"/>
  <c r="F36"/>
  <c r="F37"/>
  <c r="F39"/>
  <c r="F41"/>
  <c r="F42"/>
  <c r="F43"/>
  <c r="F44"/>
  <c r="F45"/>
  <c r="F46"/>
  <c r="F47"/>
  <c r="F48"/>
  <c r="F49"/>
  <c r="F50"/>
  <c r="F51"/>
  <c r="F52"/>
  <c r="F53"/>
  <c r="F54"/>
  <c r="F55"/>
  <c r="F56"/>
  <c r="F57"/>
  <c r="F61"/>
  <c r="F62"/>
  <c r="F63"/>
  <c r="F64"/>
  <c r="F65"/>
  <c r="F69"/>
  <c r="F70"/>
  <c r="F72"/>
  <c r="F73"/>
  <c r="F74"/>
  <c r="F75"/>
  <c r="F81"/>
  <c r="F85"/>
  <c r="F86"/>
  <c r="F87"/>
  <c r="F94"/>
  <c r="F95"/>
  <c r="F98"/>
  <c r="F100"/>
  <c r="F101"/>
  <c r="F102"/>
  <c r="F103"/>
  <c r="F104"/>
  <c r="F105"/>
  <c r="F106"/>
  <c r="F110"/>
  <c r="F111"/>
  <c r="F112"/>
  <c r="F113"/>
  <c r="F114"/>
  <c r="F115"/>
  <c r="F116"/>
  <c r="F117"/>
  <c r="F118"/>
  <c r="F119"/>
  <c r="F120"/>
  <c r="F121"/>
  <c r="F161"/>
  <c r="F162"/>
  <c r="F155"/>
  <c r="F156"/>
  <c r="F149"/>
  <c r="F150"/>
  <c r="F151"/>
  <c r="F153"/>
  <c r="F154"/>
  <c r="F148"/>
  <c r="F140"/>
  <c r="F142"/>
  <c r="F139"/>
  <c r="F124"/>
  <c r="F125"/>
  <c r="F126"/>
  <c r="F127"/>
  <c r="F128"/>
  <c r="F129"/>
  <c r="F130"/>
  <c r="F131"/>
  <c r="F132"/>
  <c r="F134"/>
  <c r="F135"/>
  <c r="F133"/>
  <c r="F165"/>
  <c r="F164"/>
  <c r="F163"/>
  <c r="F166"/>
  <c r="F167"/>
  <c r="F168"/>
  <c r="F169"/>
  <c r="F170"/>
  <c r="F176"/>
  <c r="F173"/>
  <c r="F174"/>
  <c r="F175"/>
  <c r="F177"/>
  <c r="F178"/>
  <c r="F184"/>
  <c r="F185"/>
  <c r="F186"/>
  <c r="F187"/>
  <c r="F188"/>
  <c r="F183"/>
</calcChain>
</file>

<file path=xl/sharedStrings.xml><?xml version="1.0" encoding="utf-8"?>
<sst xmlns="http://schemas.openxmlformats.org/spreadsheetml/2006/main" count="1909" uniqueCount="1202">
  <si>
    <t>Human Resources</t>
  </si>
  <si>
    <t>English as a Second Language</t>
  </si>
  <si>
    <t>Global Studies</t>
  </si>
  <si>
    <t>Multimedia Arts</t>
  </si>
  <si>
    <t>Science</t>
  </si>
  <si>
    <t>Science and Biotechnology</t>
  </si>
  <si>
    <t>Spanish Medical Interpreter Program</t>
  </si>
  <si>
    <t>HUSV: Public and Human Services Program</t>
  </si>
  <si>
    <t>English</t>
  </si>
  <si>
    <t>DEPARTMENTS</t>
  </si>
  <si>
    <t>Other</t>
  </si>
  <si>
    <t>Library</t>
  </si>
  <si>
    <t>Mathematics</t>
  </si>
  <si>
    <t>Arts &amp; Cultural Studies (ACS Dept.) - (disciplines: ART, ART HIST, COMM, HUM, MUS, PHIL)</t>
  </si>
  <si>
    <t>Business Programs (Accounting, BUS, COPED, ECON)</t>
  </si>
  <si>
    <t>Social Sciences Department (disciplines: ANTH, ETHNIC STUDIES, HIST, POSCI, PSYCH, SOC, SOCSC)</t>
  </si>
  <si>
    <t>Modern Languages (SPAN)</t>
  </si>
  <si>
    <t>Multiple Departmental  Requests</t>
  </si>
  <si>
    <t>Cost</t>
  </si>
  <si>
    <t>TEACH</t>
  </si>
  <si>
    <t xml:space="preserve">turnitin.com       </t>
  </si>
  <si>
    <t>Renew license yearly and institutionalize purchase</t>
  </si>
  <si>
    <t>Facilities (space and furniture)</t>
  </si>
  <si>
    <t>New building to provide more  classrooms, office space, labs and student resources</t>
  </si>
  <si>
    <t>Item Requested</t>
  </si>
  <si>
    <t xml:space="preserve"> Support the need for evening and weekend student services and other support (counseling, library, computer, tutoring) as well as basic skills classes     </t>
  </si>
  <si>
    <t>IT Equipment, Materials and Supplies</t>
  </si>
  <si>
    <t>Assessment Committee (SLOs and Assessments)</t>
  </si>
  <si>
    <t>Curriculum Committee (changes, creation, or elimination)</t>
  </si>
  <si>
    <t>ASL</t>
  </si>
  <si>
    <t>JSTOR, database</t>
  </si>
  <si>
    <t>LEARNING COMMUNITIES</t>
  </si>
  <si>
    <t>Modern Languages</t>
  </si>
  <si>
    <t>Kurzweil designated person, training, and where to house</t>
  </si>
  <si>
    <t>Increase Adjunct Pool</t>
  </si>
  <si>
    <t>Variable</t>
  </si>
  <si>
    <t>Department</t>
  </si>
  <si>
    <t>SUPPLIES:</t>
  </si>
  <si>
    <t>HUMAN RESOURCES:</t>
  </si>
  <si>
    <t>FACILITIES (THINGS):</t>
  </si>
  <si>
    <t>FACILITIES (SPACE):</t>
  </si>
  <si>
    <t xml:space="preserve">Phones,  computers, and technology in offices      </t>
  </si>
  <si>
    <t xml:space="preserve">Access to phones, basic office and teaching supplies (markers, paper, etc.) , campus computing, instructional technology, network infrastructure, and technology support   </t>
  </si>
  <si>
    <t xml:space="preserve">Campus student response system                                               </t>
  </si>
  <si>
    <t>ARTstor, digital image database, yearly access</t>
  </si>
  <si>
    <t>Brochures and other PR for our programs, AA degrees, etc.</t>
  </si>
  <si>
    <t>Dependent variable</t>
  </si>
  <si>
    <t>Standardize across the whole college</t>
  </si>
  <si>
    <t xml:space="preserve">Scanners  </t>
  </si>
  <si>
    <t>For faculty use</t>
  </si>
  <si>
    <t xml:space="preserve">New copy machines    </t>
  </si>
  <si>
    <t>MATH</t>
  </si>
  <si>
    <t>BioTechnology</t>
  </si>
  <si>
    <t>APU Common Language</t>
  </si>
  <si>
    <t xml:space="preserve">College-wide support services for program assessment    </t>
  </si>
  <si>
    <t>PACE Pathways</t>
  </si>
  <si>
    <t>$1,500 a year or $22,500 permanent subscription</t>
  </si>
  <si>
    <t>Price will increase depending on numbers of hours increased, the need of full time library tech and full time librarian</t>
  </si>
  <si>
    <t>DISTRICT IT:</t>
  </si>
  <si>
    <t>IT SOFTWARE and DATABASES:</t>
  </si>
  <si>
    <t xml:space="preserve">Testing Center                                                           </t>
  </si>
  <si>
    <t>Multiple department requests</t>
  </si>
  <si>
    <t>TBD</t>
  </si>
  <si>
    <t>N/A</t>
  </si>
  <si>
    <r>
      <rPr>
        <b/>
        <sz val="11"/>
        <color theme="1"/>
        <rFont val="Calibri"/>
        <family val="2"/>
        <scheme val="minor"/>
      </rPr>
      <t>D. DIGITAL IMAGING:</t>
    </r>
    <r>
      <rPr>
        <sz val="11"/>
        <color theme="1"/>
        <rFont val="Calibri"/>
        <family val="2"/>
        <scheme val="minor"/>
      </rPr>
      <t xml:space="preserve">                                                      N/A                                             </t>
    </r>
  </si>
  <si>
    <r>
      <rPr>
        <b/>
        <sz val="11"/>
        <color theme="1"/>
        <rFont val="Calibri"/>
        <family val="2"/>
        <scheme val="minor"/>
      </rPr>
      <t xml:space="preserve">C. VIDEO ARTS: </t>
    </r>
    <r>
      <rPr>
        <sz val="11"/>
        <color theme="1"/>
        <rFont val="Calibri"/>
        <family val="2"/>
        <scheme val="minor"/>
      </rPr>
      <t xml:space="preserve">                                                                      N/A                                    </t>
    </r>
  </si>
  <si>
    <r>
      <t xml:space="preserve">ART HISTORY:                                                                        </t>
    </r>
    <r>
      <rPr>
        <sz val="11"/>
        <color theme="1"/>
        <rFont val="Calibri"/>
        <family val="2"/>
        <scheme val="minor"/>
      </rPr>
      <t>N/A</t>
    </r>
  </si>
  <si>
    <r>
      <rPr>
        <b/>
        <sz val="11"/>
        <color theme="1"/>
        <rFont val="Calibri"/>
        <family val="2"/>
        <scheme val="minor"/>
      </rPr>
      <t xml:space="preserve">E. VIDEO ARTS/DIGITAL IMAGING:                                                    </t>
    </r>
    <r>
      <rPr>
        <sz val="11"/>
        <color theme="1"/>
        <rFont val="Calibri"/>
        <family val="2"/>
        <scheme val="minor"/>
      </rPr>
      <t xml:space="preserve">N/A                                                                         </t>
    </r>
  </si>
  <si>
    <r>
      <rPr>
        <b/>
        <sz val="11"/>
        <color theme="1"/>
        <rFont val="Calibri"/>
        <family val="2"/>
        <scheme val="minor"/>
      </rPr>
      <t xml:space="preserve">F. WEB DESIGN: </t>
    </r>
    <r>
      <rPr>
        <sz val="11"/>
        <color theme="1"/>
        <rFont val="Calibri"/>
        <family val="2"/>
        <scheme val="minor"/>
      </rPr>
      <t xml:space="preserve">                                                                   N/A                                                                                                                   </t>
    </r>
  </si>
  <si>
    <r>
      <rPr>
        <b/>
        <sz val="11"/>
        <color theme="1"/>
        <rFont val="Calibri"/>
        <family val="2"/>
        <scheme val="minor"/>
      </rPr>
      <t>B. BIOLOGY:</t>
    </r>
    <r>
      <rPr>
        <sz val="11"/>
        <color theme="1"/>
        <rFont val="Calibri"/>
        <family val="2"/>
        <scheme val="minor"/>
      </rPr>
      <t xml:space="preserve">                                                                        N/A                                                                                                                        </t>
    </r>
  </si>
  <si>
    <r>
      <rPr>
        <b/>
        <sz val="11"/>
        <color theme="1"/>
        <rFont val="Calibri"/>
        <family val="2"/>
        <scheme val="minor"/>
      </rPr>
      <t xml:space="preserve">D. ETHNIC STUDIES:    </t>
    </r>
    <r>
      <rPr>
        <sz val="11"/>
        <color theme="1"/>
        <rFont val="Calibri"/>
        <family val="2"/>
        <scheme val="minor"/>
      </rPr>
      <t xml:space="preserve">                                                          N/A                                                                                              </t>
    </r>
  </si>
  <si>
    <r>
      <rPr>
        <b/>
        <sz val="11"/>
        <color theme="1"/>
        <rFont val="Calibri"/>
        <family val="2"/>
        <scheme val="minor"/>
      </rPr>
      <t xml:space="preserve">E. HISTORY:    </t>
    </r>
    <r>
      <rPr>
        <sz val="11"/>
        <color theme="1"/>
        <rFont val="Calibri"/>
        <family val="2"/>
        <scheme val="minor"/>
      </rPr>
      <t xml:space="preserve">                                                                      N/A                                                     </t>
    </r>
  </si>
  <si>
    <r>
      <rPr>
        <b/>
        <sz val="11"/>
        <color theme="1"/>
        <rFont val="Calibri"/>
        <family val="2"/>
        <scheme val="minor"/>
      </rPr>
      <t xml:space="preserve">I. SOCIOLOGY:    </t>
    </r>
    <r>
      <rPr>
        <sz val="11"/>
        <color theme="1"/>
        <rFont val="Calibri"/>
        <family val="2"/>
        <scheme val="minor"/>
      </rPr>
      <t xml:space="preserve">                                                                   N/A                                                                                                                                  </t>
    </r>
  </si>
  <si>
    <t>PERSIST</t>
  </si>
  <si>
    <t>First Year Experience</t>
  </si>
  <si>
    <t>Request</t>
  </si>
  <si>
    <t>Department/Discipline</t>
  </si>
  <si>
    <t>Faculty development: specific funds for subscriptions to professional organizations, conference attendance, and collaborative projects</t>
  </si>
  <si>
    <t xml:space="preserve">Yearly supply budget   </t>
  </si>
  <si>
    <t>Built-in camera and projector which can audio and video record a student giving a speech</t>
  </si>
  <si>
    <t>Speech lab</t>
  </si>
  <si>
    <t>Faculty development</t>
  </si>
  <si>
    <t>HUMAN</t>
  </si>
  <si>
    <t>COMM</t>
  </si>
  <si>
    <t>INSTRUCTIONAL EQUIPMENT:</t>
  </si>
  <si>
    <t>High equality LED projector</t>
  </si>
  <si>
    <t>Film/video library tech</t>
  </si>
  <si>
    <t>Screening space for small group screenings</t>
  </si>
  <si>
    <t>FACULTY:</t>
  </si>
  <si>
    <t>STUDENT WORKERS:</t>
  </si>
  <si>
    <t>MUSIC</t>
  </si>
  <si>
    <t>Discipline specific texts for the library</t>
  </si>
  <si>
    <t>COMM, HUMAN</t>
  </si>
  <si>
    <t>Outreach, collaborative academic extracurricular programming</t>
  </si>
  <si>
    <t>PHIL</t>
  </si>
  <si>
    <t>CLASSIFIED:</t>
  </si>
  <si>
    <t>Bi-weekly meetings to construct SLOs/PLOs and Assessment work</t>
  </si>
  <si>
    <t>FYE</t>
  </si>
  <si>
    <t>Commencement/program completion reception and awards</t>
  </si>
  <si>
    <t>Promotional materials, like brochures, fliers, tabling banner, etc.</t>
  </si>
  <si>
    <t>Extended tutoring hours</t>
  </si>
  <si>
    <t>Space in the new building to hold meetings and club activities</t>
  </si>
  <si>
    <t>HUSV,</t>
  </si>
  <si>
    <t>SMI</t>
  </si>
  <si>
    <t>Stipends for students and coaches to meet the hospital required background checks and immunizations</t>
  </si>
  <si>
    <t>INSTRUCTIONAL TECHNOLOGY:</t>
  </si>
  <si>
    <t>Tutors</t>
  </si>
  <si>
    <t>RELEASE TIME:</t>
  </si>
  <si>
    <t>Paper clips, manila folders, hanging files, paper, dry erase markers, stapler, giant poster sized Post-It notes, etc</t>
  </si>
  <si>
    <t>COUN</t>
  </si>
  <si>
    <t>2 Coaches</t>
  </si>
  <si>
    <t>THINGS:</t>
  </si>
  <si>
    <t>SPACE:</t>
  </si>
  <si>
    <t xml:space="preserve">IT EQUIPMENT: </t>
  </si>
  <si>
    <t>ART</t>
  </si>
  <si>
    <t>Models</t>
  </si>
  <si>
    <t>INDEPENDENT CONTRACTORS:</t>
  </si>
  <si>
    <t>Annual supply and equipment budget</t>
  </si>
  <si>
    <t>Light track on the fourth floor</t>
  </si>
  <si>
    <t>Speakers series</t>
  </si>
  <si>
    <t>ART, HUMAN</t>
  </si>
  <si>
    <t>IT EQUIPMENT:</t>
  </si>
  <si>
    <t>Large monitors for Art faculty</t>
  </si>
  <si>
    <t>Art Gallary in new building</t>
  </si>
  <si>
    <t>ART-HIST,</t>
  </si>
  <si>
    <t>ART-HIST</t>
  </si>
  <si>
    <t>BIOL</t>
  </si>
  <si>
    <t>Maintenance: miscroscope cleaning, pipette calibration, laminar flow hood calibration, autoclave maintenance</t>
  </si>
  <si>
    <t>CHEM</t>
  </si>
  <si>
    <t>Yearly supply budget  individual science disciplines</t>
  </si>
  <si>
    <t>GEOG/GEOL</t>
  </si>
  <si>
    <t xml:space="preserve">Physics:  Assorted equipment items TBD as we progress through 4B and 4C  </t>
  </si>
  <si>
    <t>PHYS</t>
  </si>
  <si>
    <t xml:space="preserve">Biology/Biotechnology: Ion Torrent DNA Sequencer w/ accessories (66k), Flow Cytometer, biotechnology (100k)     </t>
  </si>
  <si>
    <t xml:space="preserve">Physical Anthropology: skeletons, models, DNA kits, etc. </t>
  </si>
  <si>
    <t>ANTHR</t>
  </si>
  <si>
    <t>SOCSC</t>
  </si>
  <si>
    <t>PT evening librarian</t>
  </si>
  <si>
    <t>Staff to cover computer lab extended hours</t>
  </si>
  <si>
    <t xml:space="preserve">Library staff extended hours </t>
  </si>
  <si>
    <t>Financial Aid staff extended hours once a week until 9:pm</t>
  </si>
  <si>
    <t>LIS</t>
  </si>
  <si>
    <t>LIB</t>
  </si>
  <si>
    <t>Overload , ZZOIS time, or part-time staffing for Fall 2014 course</t>
  </si>
  <si>
    <t xml:space="preserve">Library space in new building </t>
  </si>
  <si>
    <t>Shelving units and displays for zines and LibChat signage</t>
  </si>
  <si>
    <t xml:space="preserve">3 photocopiers </t>
  </si>
  <si>
    <t>Create a zine collection</t>
  </si>
  <si>
    <t>Book carts</t>
  </si>
  <si>
    <t>IT SOFTWARE:</t>
  </si>
  <si>
    <t xml:space="preserve">Envisionware </t>
  </si>
  <si>
    <t>GoPrint updates</t>
  </si>
  <si>
    <t xml:space="preserve">Kurzweil, Jaws, and Zoom Text on 2 computers </t>
  </si>
  <si>
    <t xml:space="preserve">12 OCLC fees, traditionally paid by district </t>
  </si>
  <si>
    <t xml:space="preserve">Innovative maintenance upgrade, traditionally paid by district </t>
  </si>
  <si>
    <t xml:space="preserve">Continued PSSD financial support to maintain database access </t>
  </si>
  <si>
    <t xml:space="preserve">Software on staff computers: Microsoft Office, Adobe Acrobat, and Adobe Captivate </t>
  </si>
  <si>
    <t>BUS</t>
  </si>
  <si>
    <t>BUS, CIS</t>
  </si>
  <si>
    <t>1 Faculty (F/T)</t>
  </si>
  <si>
    <t>1 Faculty (P/T)</t>
  </si>
  <si>
    <t>Clerical assistant</t>
  </si>
  <si>
    <t>Accounting software</t>
  </si>
  <si>
    <t>CIS</t>
  </si>
  <si>
    <t xml:space="preserve">Computer lab for business, accounting, cis      </t>
  </si>
  <si>
    <t>INSTRUCTIONAL MATERIALS:</t>
  </si>
  <si>
    <t>2 Faculty computers running MAC OX and Windows</t>
  </si>
  <si>
    <t>Monitors to meet Windows 8 touch-screen requirement for lab 312</t>
  </si>
  <si>
    <t>3 Printers for 312, 323, and 556</t>
  </si>
  <si>
    <t>2 Projectors for room 312 and 323</t>
  </si>
  <si>
    <t>86 Memory upgrades in room 312 and 323</t>
  </si>
  <si>
    <t>Resources needed to support dedicated servers to run online instruction</t>
  </si>
  <si>
    <t>Update website (.2 hours ZZOIS)</t>
  </si>
  <si>
    <t>Laser clickers for classrooms</t>
  </si>
  <si>
    <t>COMM, MUSIC, PHIL</t>
  </si>
  <si>
    <t xml:space="preserve">Second computer monitor for Marilyn </t>
  </si>
  <si>
    <t>Graduation program printing, sashes and recognition celebration</t>
  </si>
  <si>
    <t>Turnitin.com</t>
  </si>
  <si>
    <t>ALL</t>
  </si>
  <si>
    <t xml:space="preserve">Anthropology zoo observation </t>
  </si>
  <si>
    <t>Coordinator release time:.4 release for 2014-2015, .2 in following years</t>
  </si>
  <si>
    <t>Color Printer</t>
  </si>
  <si>
    <t>Monitor</t>
  </si>
  <si>
    <t>Student worker - clerical assistant</t>
  </si>
  <si>
    <t>PACE Pathways, PERSIST</t>
  </si>
  <si>
    <t>Business cards</t>
  </si>
  <si>
    <t>2 Capstone Ceremony/Celebration</t>
  </si>
  <si>
    <t xml:space="preserve">MAC Laptop PRO 13 in. </t>
  </si>
  <si>
    <t>Foundations course readers @ $10 per student</t>
  </si>
  <si>
    <t>Spherical Dynamics Online Working Styles Evaluations @ $15 per student</t>
  </si>
  <si>
    <t>ENGL</t>
  </si>
  <si>
    <t xml:space="preserve">FYE </t>
  </si>
  <si>
    <t>Brochure and/or other advertising materials</t>
  </si>
  <si>
    <t xml:space="preserve">1 additional computer lab to support increase of sections  with appropriate software </t>
  </si>
  <si>
    <t>Adequate and reliable funding for Milvia Street</t>
  </si>
  <si>
    <t xml:space="preserve">Increased budget for courses  </t>
  </si>
  <si>
    <t>MMART</t>
  </si>
  <si>
    <t>Office printer: HP LaserJet600 (M600DN) + extended warranty</t>
  </si>
  <si>
    <t>MMART-Ani</t>
  </si>
  <si>
    <t xml:space="preserve">FACILITIES ELECTRICIAN:           </t>
  </si>
  <si>
    <t>Bring  power to the animation storage room ( Rm.324A) or install sufficient power along one wall so that the pencil test machines can be installed</t>
  </si>
  <si>
    <t>Renew license for Unity 3D software  and Toon Boom software</t>
  </si>
  <si>
    <t xml:space="preserve">2 Tripods ($1099.98) , 2 Wash Lights ($207), 2 Barn Doors ($67.50), 4 Lamps ($37), 2 Amp Edison Plug ($12.38), 2 Rosco LitePad Axiom, 3" x 6" ($361.12), 2 Arri AS-1 Light Stand ($197.76)   </t>
  </si>
  <si>
    <t>Replace camera equipment and accessories, yearly</t>
  </si>
  <si>
    <t>MMART-VidArts</t>
  </si>
  <si>
    <t>Ink, yearly</t>
  </si>
  <si>
    <t>MMART-DigIm</t>
  </si>
  <si>
    <t xml:space="preserve">Replacement of  strobe head, 300 watt lamps, ROTAO cross trolley, Radio Transceiver, Pulso speed ring, Soft box ring adapters, Protective glass dome, C stands 60in. Gobo arm + head, tripod legs, tripod heads, 5D batteries, 5D battery chargers </t>
  </si>
  <si>
    <t>Photography equipment (itemized separately)</t>
  </si>
  <si>
    <t>Expand print room from Rm. 211 into Rm. 212</t>
  </si>
  <si>
    <t>Dedicated photography space for studio</t>
  </si>
  <si>
    <t>Tool repair chest</t>
  </si>
  <si>
    <t>MMART-VidArts/DigIm</t>
  </si>
  <si>
    <t>MMART-WebDes</t>
  </si>
  <si>
    <t xml:space="preserve">IT SOFTWARE: </t>
  </si>
  <si>
    <t xml:space="preserve">30 Coda - Integrated Development Environment </t>
  </si>
  <si>
    <t>30 IPAD Air</t>
  </si>
  <si>
    <t xml:space="preserve">1 KingdomView Robotic Video System - 3 Cannon Robotic Cameras </t>
  </si>
  <si>
    <t xml:space="preserve">1 MAC Pro - Quad Core Dual GPU </t>
  </si>
  <si>
    <t xml:space="preserve">2 Apple Thunderbolt Display </t>
  </si>
  <si>
    <t xml:space="preserve"> .2 release time to survey students, analyze results, and develop action plan; collaborate with CSUEB</t>
  </si>
  <si>
    <r>
      <t xml:space="preserve">PHILOSOPHY:                  </t>
    </r>
    <r>
      <rPr>
        <sz val="11"/>
        <color theme="1"/>
        <rFont val="Calibri"/>
        <family val="2"/>
        <scheme val="minor"/>
      </rPr>
      <t xml:space="preserve">                                                      </t>
    </r>
    <r>
      <rPr>
        <sz val="11"/>
        <color rgb="FF008000"/>
        <rFont val="Calibri"/>
        <family val="2"/>
        <scheme val="minor"/>
      </rPr>
      <t xml:space="preserve">~ Faculty development  ($1,000)   </t>
    </r>
    <r>
      <rPr>
        <sz val="11"/>
        <color theme="1"/>
        <rFont val="Calibri"/>
        <family val="2"/>
        <scheme val="minor"/>
      </rPr>
      <t xml:space="preserve">                            </t>
    </r>
    <r>
      <rPr>
        <b/>
        <sz val="11"/>
        <color theme="1"/>
        <rFont val="Calibri"/>
        <family val="2"/>
        <scheme val="minor"/>
      </rPr>
      <t xml:space="preserve">TOTAL ESTIMATED COST: $1,000+   </t>
    </r>
    <r>
      <rPr>
        <sz val="11"/>
        <color theme="1"/>
        <rFont val="Calibri"/>
        <family val="2"/>
        <scheme val="minor"/>
      </rPr>
      <t xml:space="preserve">                                                                                                                                                                    </t>
    </r>
  </si>
  <si>
    <t>Computer Information Systems</t>
  </si>
  <si>
    <t>Counseling</t>
  </si>
  <si>
    <r>
      <rPr>
        <sz val="11"/>
        <color rgb="FFFFC000"/>
        <rFont val="Calibri"/>
        <family val="2"/>
        <scheme val="minor"/>
      </rPr>
      <t xml:space="preserve">~ Create a zine collection  ($1,500)  </t>
    </r>
    <r>
      <rPr>
        <sz val="11"/>
        <color rgb="FFFFFF0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$1,500+     </t>
    </r>
    <r>
      <rPr>
        <sz val="11"/>
        <color theme="1"/>
        <rFont val="Calibri"/>
        <family val="2"/>
        <scheme val="minor"/>
      </rPr>
      <t xml:space="preserve">                                                                                                                                                                                                                                                                                                           </t>
    </r>
  </si>
  <si>
    <r>
      <rPr>
        <b/>
        <sz val="11"/>
        <color theme="1"/>
        <rFont val="Calibri"/>
        <family val="2"/>
        <scheme val="minor"/>
      </rPr>
      <t xml:space="preserve">IT EQUIPMENT:          </t>
    </r>
    <r>
      <rPr>
        <sz val="11"/>
        <color theme="1"/>
        <rFont val="Calibri"/>
        <family val="2"/>
        <scheme val="minor"/>
      </rPr>
      <t xml:space="preserve">                                                    </t>
    </r>
    <r>
      <rPr>
        <sz val="11"/>
        <color rgb="FFFFC000"/>
        <rFont val="Calibri"/>
        <family val="2"/>
        <scheme val="minor"/>
      </rPr>
      <t xml:space="preserve">~ Tool repair chest ($2,500)   </t>
    </r>
    <r>
      <rPr>
        <sz val="11"/>
        <color theme="1"/>
        <rFont val="Calibri"/>
        <family val="2"/>
        <scheme val="minor"/>
      </rPr>
      <t xml:space="preserve">                                                    </t>
    </r>
    <r>
      <rPr>
        <b/>
        <sz val="11"/>
        <color theme="1"/>
        <rFont val="Calibri"/>
        <family val="2"/>
        <scheme val="minor"/>
      </rPr>
      <t>TOTAL ESTIMATED COST: $2,500</t>
    </r>
  </si>
  <si>
    <t xml:space="preserve">N/A                                                                                                                                                                                                    
</t>
  </si>
  <si>
    <t xml:space="preserve">Cost </t>
  </si>
  <si>
    <t>Release time for faculty coordinator (.2FTEF)</t>
  </si>
  <si>
    <r>
      <t>Items for purchase includes cables, power cords, gaff tape, batterie charger w/ batteries, camera battery, memory card,tripod, headphones, bulbs, dry erase markers, etc.</t>
    </r>
    <r>
      <rPr>
        <i/>
        <sz val="11"/>
        <color theme="1"/>
        <rFont val="Calibri"/>
        <family val="2"/>
        <scheme val="minor"/>
      </rPr>
      <t xml:space="preserve"> -detailed list on excel sheet</t>
    </r>
  </si>
  <si>
    <r>
      <t>Poster paper for 2 art projects, flip chart pads, masking tape, 20 fine point markers-  10 black,</t>
    </r>
    <r>
      <rPr>
        <i/>
        <sz val="11"/>
        <color theme="1"/>
        <rFont val="Calibri"/>
        <family val="2"/>
        <scheme val="minor"/>
      </rPr>
      <t xml:space="preserve"> see APU for list</t>
    </r>
    <r>
      <rPr>
        <sz val="11"/>
        <color theme="1"/>
        <rFont val="Calibri"/>
        <family val="2"/>
        <scheme val="minor"/>
      </rPr>
      <t>, etc.</t>
    </r>
  </si>
  <si>
    <t>American Sign Language (ASL)</t>
  </si>
  <si>
    <t xml:space="preserve">N/A
</t>
  </si>
  <si>
    <t>BUS, CIS (CS)</t>
  </si>
  <si>
    <t>1 Adjunct Librarian</t>
  </si>
  <si>
    <t xml:space="preserve">Institutionalize ASLPI trainer (per training)  </t>
  </si>
  <si>
    <r>
      <rPr>
        <sz val="11"/>
        <color theme="1"/>
        <rFont val="Calibri"/>
        <family val="2"/>
        <scheme val="minor"/>
      </rPr>
      <t xml:space="preserve">Institutionalize American Sign Language Proficiency Interview (ASLPI) interviewers/raters (per year)  </t>
    </r>
    <r>
      <rPr>
        <b/>
        <sz val="11"/>
        <color theme="1"/>
        <rFont val="Calibri"/>
        <family val="2"/>
        <scheme val="minor"/>
      </rPr>
      <t xml:space="preserve">       </t>
    </r>
  </si>
  <si>
    <t>9 Student workers for library</t>
  </si>
  <si>
    <t>2 Student workers for labs</t>
  </si>
  <si>
    <t>Increase budget for instructional assistants and student workers to serve as writing coaches</t>
  </si>
  <si>
    <t>1 Full time ASL instructional assistant and tutor</t>
  </si>
  <si>
    <t>2 Instructional assistants for concurrent classes and labs</t>
  </si>
  <si>
    <t>Software standardized on all computers, like MicroSoft Word, PowerPoint, QuickTime, etc.  (IT)</t>
  </si>
  <si>
    <t xml:space="preserve">9 Apple computers with built in cameras ($18,000)    </t>
  </si>
  <si>
    <t xml:space="preserve">2 Projectors and 4 light bulbs ($5600)  </t>
  </si>
  <si>
    <t xml:space="preserve">3 HD camcorders ($2000)  </t>
  </si>
  <si>
    <t>15-20 MAC computers with HD camcorders or webcams connected to them</t>
  </si>
  <si>
    <t>Replace chairs in room 223 and 226</t>
  </si>
  <si>
    <t>15-20 Individual booths (like music or voting booths) that can provide privacy and less visual distractions during filming (possible with a door or draper?)</t>
  </si>
  <si>
    <t>1 Student worker for tutorial assistance</t>
  </si>
  <si>
    <t xml:space="preserve">Large classrooms to accomodate 40-50 students (TBD)    </t>
  </si>
  <si>
    <t xml:space="preserve">Language lab for language classes only in new building               </t>
  </si>
  <si>
    <t>Move the hybrid math courses in rooms 321 to 126 and offer them as online/hybrids--home needed for 19 Mac desktop computers</t>
  </si>
  <si>
    <t>Turn 321 into a dedicated math lecture room</t>
  </si>
  <si>
    <t xml:space="preserve">50 – 55 Individual desks </t>
  </si>
  <si>
    <t>Sufficient small round tables and chairs (without desks) to make 1-2 classrooms suitable for use of laptop carts; use of laptop carts for 1-2 classrooms</t>
  </si>
  <si>
    <t>ESL</t>
  </si>
  <si>
    <t>Increase budget for instructional assistants and student workers</t>
  </si>
  <si>
    <t>ENGL, ESL</t>
  </si>
  <si>
    <t xml:space="preserve"> 1 Full-time ESL assistant/tutor</t>
  </si>
  <si>
    <t>4 Computers for ESL office, room 558</t>
  </si>
  <si>
    <t>SPAN</t>
  </si>
  <si>
    <t>Tutors for Portuguese, French, and Arabic</t>
  </si>
  <si>
    <t>ModLang</t>
  </si>
  <si>
    <t>Staff assistant for on-line testing center</t>
  </si>
  <si>
    <t xml:space="preserve">Update 3 faculty computers </t>
  </si>
  <si>
    <t>Technology repairs and upgrades for classrooms 212, 214, 216 (IT to eveluate)</t>
  </si>
  <si>
    <t>On-line testing center project submitted in 2012; 10 computers $1500 each = $15,000; plus network installation, room, and software for Math and English that we may already have</t>
  </si>
  <si>
    <t>Foreign language films</t>
  </si>
  <si>
    <t>Language software  for Portuguese, French and Arabic</t>
  </si>
  <si>
    <t>Tell Me More software</t>
  </si>
  <si>
    <t>LC</t>
  </si>
  <si>
    <t>Formula and budget for assigning coordinators</t>
  </si>
  <si>
    <t>Extended evening and Saturday tutoring and library hours</t>
  </si>
  <si>
    <t>One night a week of a staffed financial aid desk open until 9:00 pm (per year)</t>
  </si>
  <si>
    <t xml:space="preserve"> Staff to cover extended evening computer lab hours</t>
  </si>
  <si>
    <t>LIB, LC</t>
  </si>
  <si>
    <t xml:space="preserve">Total Cost </t>
  </si>
  <si>
    <t>General yearly supply budget</t>
  </si>
  <si>
    <t>SCIENCE, LC</t>
  </si>
  <si>
    <t>MARKETING MATERIALS:</t>
  </si>
  <si>
    <t>Marketing budget</t>
  </si>
  <si>
    <t>Commencement/program completion reception budget</t>
  </si>
  <si>
    <t xml:space="preserve">Release time to develop APU template populated with accurate BIT statistics, gain administrative support to implement learning community institutionalization plan, standardized learning communities enrollment protocols, and standardized learning community assessment and placement protocols        </t>
  </si>
  <si>
    <t>Faculty planning meeting budget for part-time faculty</t>
  </si>
  <si>
    <r>
      <rPr>
        <b/>
        <sz val="11"/>
        <color theme="1"/>
        <rFont val="Calibri"/>
        <family val="2"/>
        <scheme val="minor"/>
      </rPr>
      <t>SPACE:</t>
    </r>
    <r>
      <rPr>
        <sz val="11"/>
        <color theme="1"/>
        <rFont val="Calibri"/>
        <family val="2"/>
        <scheme val="minor"/>
      </rPr>
      <t xml:space="preserve">                                                                                            </t>
    </r>
    <r>
      <rPr>
        <sz val="11"/>
        <color rgb="FFFF0000"/>
        <rFont val="Calibri"/>
        <family val="2"/>
        <scheme val="minor"/>
      </rPr>
      <t xml:space="preserve">~ Speech lab  (TBD)                                                            </t>
    </r>
    <r>
      <rPr>
        <b/>
        <sz val="11"/>
        <rFont val="Calibri"/>
        <family val="2"/>
        <scheme val="minor"/>
      </rPr>
      <t>TOTAL ESTIMATED COST: TBD</t>
    </r>
  </si>
  <si>
    <r>
      <rPr>
        <b/>
        <sz val="11"/>
        <color theme="1"/>
        <rFont val="Calibri"/>
        <family val="2"/>
        <scheme val="minor"/>
      </rPr>
      <t>SPACE:</t>
    </r>
    <r>
      <rPr>
        <sz val="11"/>
        <color theme="1"/>
        <rFont val="Calibri"/>
        <family val="2"/>
        <scheme val="minor"/>
      </rPr>
      <t xml:space="preserve">                                                                                   </t>
    </r>
    <r>
      <rPr>
        <sz val="11"/>
        <color rgb="FFFF0000"/>
        <rFont val="Calibri"/>
        <family val="2"/>
        <scheme val="minor"/>
      </rPr>
      <t xml:space="preserve">~ Screening space for small group screenings  (TBD)                                                                     </t>
    </r>
    <r>
      <rPr>
        <b/>
        <sz val="11"/>
        <rFont val="Calibri"/>
        <family val="2"/>
        <scheme val="minor"/>
      </rPr>
      <t>TOTAL ESTIMATED COST: TBD</t>
    </r>
  </si>
  <si>
    <r>
      <rPr>
        <b/>
        <sz val="11"/>
        <rFont val="Calibri"/>
        <family val="2"/>
        <scheme val="minor"/>
      </rPr>
      <t xml:space="preserve">SPACE:  </t>
    </r>
    <r>
      <rPr>
        <sz val="11"/>
        <color rgb="FF008000"/>
        <rFont val="Calibri"/>
        <family val="2"/>
        <scheme val="minor"/>
      </rPr>
      <t xml:space="preserve">                                                                                          Music studio (TBD)                                                                     </t>
    </r>
    <r>
      <rPr>
        <b/>
        <sz val="11"/>
        <rFont val="Calibri"/>
        <family val="2"/>
        <scheme val="minor"/>
      </rPr>
      <t>TOTAL ESTIMATED COST: TBD</t>
    </r>
  </si>
  <si>
    <r>
      <rPr>
        <b/>
        <sz val="11"/>
        <color theme="1"/>
        <rFont val="Calibri"/>
        <family val="2"/>
        <scheme val="minor"/>
      </rPr>
      <t xml:space="preserve">MARKETING SUPPLIES:       </t>
    </r>
    <r>
      <rPr>
        <sz val="11"/>
        <color theme="1"/>
        <rFont val="Calibri"/>
        <family val="2"/>
        <scheme val="minor"/>
      </rPr>
      <t xml:space="preserve">                                                                              </t>
    </r>
    <r>
      <rPr>
        <sz val="11"/>
        <color rgb="FFFFC000"/>
        <rFont val="Calibri"/>
        <family val="2"/>
        <scheme val="minor"/>
      </rPr>
      <t xml:space="preserve">~ Brochure and/or other advertising materials ($1000)            </t>
    </r>
    <r>
      <rPr>
        <sz val="11"/>
        <color theme="1"/>
        <rFont val="Calibri"/>
        <family val="2"/>
        <scheme val="minor"/>
      </rPr>
      <t xml:space="preserve">                                                                                                                                                                                                                                 </t>
    </r>
    <r>
      <rPr>
        <b/>
        <sz val="11"/>
        <color theme="1"/>
        <rFont val="Calibri"/>
        <family val="2"/>
        <scheme val="minor"/>
      </rPr>
      <t>TOTAL ESTIMATED COST: $1,000+</t>
    </r>
  </si>
  <si>
    <r>
      <rPr>
        <b/>
        <sz val="11"/>
        <color theme="1"/>
        <rFont val="Calibri"/>
        <family val="2"/>
        <scheme val="minor"/>
      </rPr>
      <t xml:space="preserve">FACILITIES ELECTRICIAN:                   </t>
    </r>
    <r>
      <rPr>
        <sz val="11"/>
        <color theme="1"/>
        <rFont val="Calibri"/>
        <family val="2"/>
        <scheme val="minor"/>
      </rPr>
      <t xml:space="preserve">                                              </t>
    </r>
    <r>
      <rPr>
        <sz val="11"/>
        <color rgb="FFFFC000"/>
        <rFont val="Calibri"/>
        <family val="2"/>
        <scheme val="minor"/>
      </rPr>
      <t xml:space="preserve">~ Bring  power to the animation storage room ( Rm.324A) or install sufficient power along one wall so that the pencil test machines can be installed (TBD)                    </t>
    </r>
    <r>
      <rPr>
        <sz val="11"/>
        <color theme="1"/>
        <rFont val="Calibri"/>
        <family val="2"/>
        <scheme val="minor"/>
      </rPr>
      <t xml:space="preserve">                                                                                                                                                                                                                                                                                                                                                                                                             </t>
    </r>
    <r>
      <rPr>
        <b/>
        <sz val="11"/>
        <rFont val="Calibri"/>
        <family val="2"/>
        <scheme val="minor"/>
      </rPr>
      <t xml:space="preserve">TOTAL ESTIMATED COST: TBD     </t>
    </r>
    <r>
      <rPr>
        <sz val="11"/>
        <color theme="1"/>
        <rFont val="Calibri"/>
        <family val="2"/>
        <scheme val="minor"/>
      </rPr>
      <t xml:space="preserve">                                                             
                                                                                                                                                                                                                 </t>
    </r>
  </si>
  <si>
    <r>
      <rPr>
        <b/>
        <sz val="11"/>
        <color theme="1"/>
        <rFont val="Calibri"/>
        <family val="2"/>
        <scheme val="minor"/>
      </rPr>
      <t xml:space="preserve">SPACE:     </t>
    </r>
    <r>
      <rPr>
        <sz val="11"/>
        <color theme="1"/>
        <rFont val="Calibri"/>
        <family val="2"/>
        <scheme val="minor"/>
      </rPr>
      <t xml:space="preserve">                                                                             </t>
    </r>
    <r>
      <rPr>
        <sz val="11"/>
        <color rgb="FFFF0000"/>
        <rFont val="Calibri"/>
        <family val="2"/>
        <scheme val="minor"/>
      </rPr>
      <t>~ Expand print room from Rm. 211 into Rm. 212  (TBD)                                                                                                           ~ Dedicated photography space for studio (TBD)</t>
    </r>
    <r>
      <rPr>
        <sz val="11"/>
        <color theme="1"/>
        <rFont val="Calibri"/>
        <family val="2"/>
        <scheme val="minor"/>
      </rPr>
      <t xml:space="preserve">                                                                                                                                                                                                                                                                                                                                                                                                                                         </t>
    </r>
    <r>
      <rPr>
        <b/>
        <sz val="11"/>
        <color theme="1"/>
        <rFont val="Calibri"/>
        <family val="2"/>
        <scheme val="minor"/>
      </rPr>
      <t xml:space="preserve">TOTAL ESTIMATED COST: TBD    </t>
    </r>
    <r>
      <rPr>
        <sz val="11"/>
        <color theme="1"/>
        <rFont val="Calibri"/>
        <family val="2"/>
        <scheme val="minor"/>
      </rPr>
      <t xml:space="preserve">                         
                                                                                                                                                                                                                 </t>
    </r>
  </si>
  <si>
    <r>
      <t xml:space="preserve">~ Support the new proposal of incoming contract faculty for possible any music-related equipment  (TBD)                                                                 </t>
    </r>
    <r>
      <rPr>
        <b/>
        <sz val="11"/>
        <color theme="1"/>
        <rFont val="Calibri"/>
        <family val="2"/>
        <scheme val="minor"/>
      </rPr>
      <t xml:space="preserve">TOTAL ESTIMATED COST: TBD     </t>
    </r>
    <r>
      <rPr>
        <sz val="11"/>
        <color theme="1"/>
        <rFont val="Calibri"/>
        <family val="2"/>
        <scheme val="minor"/>
      </rPr>
      <t xml:space="preserve">                                                                                                                                                                    </t>
    </r>
  </si>
  <si>
    <r>
      <rPr>
        <b/>
        <sz val="11"/>
        <color theme="1"/>
        <rFont val="Calibri"/>
        <family val="2"/>
        <scheme val="minor"/>
      </rPr>
      <t xml:space="preserve">INSTRUCTIONAL TECHNOLOGY:      </t>
    </r>
    <r>
      <rPr>
        <sz val="11"/>
        <color theme="1"/>
        <rFont val="Calibri"/>
        <family val="2"/>
        <scheme val="minor"/>
      </rPr>
      <t xml:space="preserve">                 </t>
    </r>
    <r>
      <rPr>
        <sz val="11"/>
        <color rgb="FFFFC000"/>
        <rFont val="Calibri"/>
        <family val="2"/>
        <scheme val="minor"/>
      </rPr>
      <t>~ Health Care Interpreter Network video/voice interpreting system ($10,000)</t>
    </r>
    <r>
      <rPr>
        <sz val="11"/>
        <color theme="1"/>
        <rFont val="Calibri"/>
        <family val="2"/>
        <scheme val="minor"/>
      </rPr>
      <t xml:space="preserve">
</t>
    </r>
    <r>
      <rPr>
        <sz val="11"/>
        <color rgb="FFFF0000"/>
        <rFont val="Calibri"/>
        <family val="2"/>
        <scheme val="minor"/>
      </rPr>
      <t xml:space="preserve">~ 6 Laptops for training on video/voice interpreting ($5,000) </t>
    </r>
    <r>
      <rPr>
        <sz val="11"/>
        <color theme="1"/>
        <rFont val="Calibri"/>
        <family val="2"/>
        <scheme val="minor"/>
      </rPr>
      <t xml:space="preserve">                                   
</t>
    </r>
    <r>
      <rPr>
        <b/>
        <sz val="11"/>
        <color theme="1"/>
        <rFont val="Calibri"/>
        <family val="2"/>
        <scheme val="minor"/>
      </rPr>
      <t xml:space="preserve">TOTAL ESTIMATED COST: $15,000+ </t>
    </r>
  </si>
  <si>
    <r>
      <t xml:space="preserve">~ Space in the new building to hold meetings and club activities (TBD)                                     </t>
    </r>
    <r>
      <rPr>
        <b/>
        <sz val="11"/>
        <rFont val="Calibri"/>
        <family val="2"/>
        <scheme val="minor"/>
      </rPr>
      <t>TOTAL ESTIMATED COST: TBD</t>
    </r>
  </si>
  <si>
    <t>HUSV</t>
  </si>
  <si>
    <t>FYE; SOCSC, ANTHR</t>
  </si>
  <si>
    <t>Total Cost</t>
  </si>
  <si>
    <t>TERM</t>
  </si>
  <si>
    <t>DEPARTMENT / DISCIPLINE</t>
  </si>
  <si>
    <t>SPR 14</t>
  </si>
  <si>
    <t>SOCSC:  SOC, SOCSC</t>
  </si>
  <si>
    <t>FACULTY AND/OR COMMENTS</t>
  </si>
  <si>
    <t xml:space="preserve">ACS: ART-HIST, STUDIO ARTS </t>
  </si>
  <si>
    <t>Juana Alicia Araiza</t>
  </si>
  <si>
    <t xml:space="preserve">Review role of Mural program True Colors; assess Fall and Spring courses and fundraising activities  </t>
  </si>
  <si>
    <t>ACS: ART</t>
  </si>
  <si>
    <t>ASL faculty</t>
  </si>
  <si>
    <t>Business faculty</t>
  </si>
  <si>
    <t>Ongoing</t>
  </si>
  <si>
    <t>CIS faculty</t>
  </si>
  <si>
    <t>BUS, ECON, COPED; CIS, CS</t>
  </si>
  <si>
    <t>More classrooms for classroom reduction</t>
  </si>
  <si>
    <t xml:space="preserve">Different needs per department: SOCSC, BUS, CIS, </t>
  </si>
  <si>
    <t>Coordinators</t>
  </si>
  <si>
    <t>ACS: HUM</t>
  </si>
  <si>
    <t>2014-2015</t>
  </si>
  <si>
    <t>Mathematics Department</t>
  </si>
  <si>
    <t>2014-2016</t>
  </si>
  <si>
    <t>Lee Marrs, Mary Clarke Miller, Justin Hoffman and Thana</t>
  </si>
  <si>
    <t xml:space="preserve">Develop a Laboratory Basics course                                                                                        </t>
  </si>
  <si>
    <t>Lee Marrs, Joe Doyle,
Rachel Simpson, Justin Hoffman</t>
  </si>
  <si>
    <t>6-12 months</t>
  </si>
  <si>
    <t>ACS: MUS, PHIL</t>
  </si>
  <si>
    <t>New contract faculty, chair, curriculum committee, counseling, PIO</t>
  </si>
  <si>
    <t xml:space="preserve">Develop AS-T in Biological Sciences, Chemistry, Physics, Geology, Geography, </t>
  </si>
  <si>
    <t>Barbara Des Rochers</t>
  </si>
  <si>
    <t xml:space="preserve">Barbara Des Rochers, Pieter de Haan, Siraj Omar, Sam Gillette, Rita Haberlin, Elena Givental, Don Woodrow </t>
  </si>
  <si>
    <t>SOCSC:  Ethnic Studies, ASAME, MLAT, SOC, SOCSC</t>
  </si>
  <si>
    <t>Develop integrated curriculum toward contextualized learning; continue to develop acceleration in writing and computational skills</t>
  </si>
  <si>
    <t>PERSIST Coordinator and MMART chairperson</t>
  </si>
  <si>
    <t>Faculty</t>
  </si>
  <si>
    <t>All</t>
  </si>
  <si>
    <t xml:space="preserve">Develop and plan tests, explore developing an interpreting program, and standardize ASL 50's “entrance” exams                                                                                                </t>
  </si>
  <si>
    <t>ACTION PLAN /                                                                                                                    REQUEST for RELEASE TIME</t>
  </si>
  <si>
    <t xml:space="preserve">Develop and review SB 440, working to create links w/HUM courses and other programs/degrees at BCC                                                                                                                                                                                                            </t>
  </si>
  <si>
    <t xml:space="preserve">Develop and review the Certificate in Arts Management, assessing its viability </t>
  </si>
  <si>
    <t>Develop and review new courses, program, and degrees including local partners</t>
  </si>
  <si>
    <t>Develop and review additional courses for AA-T and begin approval process</t>
  </si>
  <si>
    <t xml:space="preserve">Develop and review certificate of proficiency </t>
  </si>
  <si>
    <t xml:space="preserve">Develop and review laboratory experiments     </t>
  </si>
  <si>
    <t>Develop and review Biotechnology program</t>
  </si>
  <si>
    <t>Develop and review course outlines, evaluating for currency and relevancy, then submit to State</t>
  </si>
  <si>
    <t xml:space="preserve">Develop 2 or 3 year course sequence </t>
  </si>
  <si>
    <t>Develop a weekend/Summer robotics program for high school students, Games and Graphics Programming Certificate, and programming courses on the Android platform</t>
  </si>
  <si>
    <t>Develop an engineering program</t>
  </si>
  <si>
    <t>Develop and review curriculum: joint assignments</t>
  </si>
  <si>
    <t>Develop and review the following courses: SOCSC 101, HUSV 118, and add new course HUSV 117, Behavioral Health</t>
  </si>
  <si>
    <t>Develop and review the following courses: CIS 3,  CIS 20, CIS 27, CIS 36A, and create AS-T degree</t>
  </si>
  <si>
    <t>Develop and review the following curriculum: Advanced Statistics and Probability, Introduction to Numerical Analysis, and Mathematics for Liberal Arts Majors</t>
  </si>
  <si>
    <t>Develop and review articulation agreements being created with local high school</t>
  </si>
  <si>
    <t>Develop and establish a computer gaming program</t>
  </si>
  <si>
    <t xml:space="preserve">MATH, ENGL, SCIENCE, CIS, HUSV, MMART </t>
  </si>
  <si>
    <t>Develop and review all the AAs</t>
  </si>
  <si>
    <t xml:space="preserve">Develop and review courses for already fluent students to complete their AA or credential degree                                                                                              </t>
  </si>
  <si>
    <t>Develop hybrid classes</t>
  </si>
  <si>
    <t>Develop and review the following ADTs: Anthropology, Social Work</t>
  </si>
  <si>
    <t xml:space="preserve">Develop and review the catalog for Social Science's classes to model the American Cultures classes at UCB                                                                                </t>
  </si>
  <si>
    <t xml:space="preserve">Develop and review the following courses: Ethnic Studies, ASAME, MLAT, SOC, SOCSC  </t>
  </si>
  <si>
    <t>ZZ     HRS</t>
  </si>
  <si>
    <t>ESTIMATED RATE</t>
  </si>
  <si>
    <t>AMOUNT REQUESTED</t>
  </si>
  <si>
    <t>HUSV, etc</t>
  </si>
  <si>
    <t xml:space="preserve">Guest Speaker for college wide events </t>
  </si>
  <si>
    <t>Coordinator release time (one class of release time to do recruitment, orientation, coordination of program faculty, student advisement, advise the Global Studies club and organize program events</t>
  </si>
  <si>
    <t>RELEASE TIME/STIPENDS:</t>
  </si>
  <si>
    <t>$1200 for stipends for part time faculty ( 4 faculty per semester, times two semesters to meet 3 times a semester to coordinator shared curriculum and assignments for meetings</t>
  </si>
  <si>
    <t xml:space="preserve"> </t>
  </si>
  <si>
    <t>Faculty (J.L., no compenation requested)</t>
  </si>
  <si>
    <t>Computer, monitor, and phone</t>
  </si>
  <si>
    <t xml:space="preserve"> SPR 14 - SU 14</t>
  </si>
  <si>
    <t>Carol Copenhagen</t>
  </si>
  <si>
    <t>AUG-SEPT 2014</t>
  </si>
  <si>
    <t>by SEPT 2014</t>
  </si>
  <si>
    <t>Science Faculty</t>
  </si>
  <si>
    <t>Barbara Des Rochers and Brandon Celaya</t>
  </si>
  <si>
    <t>Sam Gillette and TBD (new hire)</t>
  </si>
  <si>
    <t>SPR 14+</t>
  </si>
  <si>
    <t>Lead faculty in social sciences disciplines</t>
  </si>
  <si>
    <t>New Ethnic Studies hire (currently not finalized)</t>
  </si>
  <si>
    <t>SPR 14 - SPR 15</t>
  </si>
  <si>
    <t>SU 14 - SPR 15</t>
  </si>
  <si>
    <t>FALL 14 - FALL 15</t>
  </si>
  <si>
    <t>Thomas Keis, ANTHR, 10 hrs.; Linda McAllister and Mark Swiencicki, Social Work, 20 hrs.</t>
  </si>
  <si>
    <t>Stephanie Sanders-Badt (15 hours weekly)</t>
  </si>
  <si>
    <t>Scantron machine</t>
  </si>
  <si>
    <t>Video equipment and supplies ( see tav MMART Video</t>
  </si>
  <si>
    <t>MMART-Video</t>
  </si>
  <si>
    <t xml:space="preserve">Kurzweil Firefly </t>
  </si>
  <si>
    <t xml:space="preserve">Designated ESL computer lab/learning center in new building </t>
  </si>
  <si>
    <t>""</t>
  </si>
  <si>
    <t>ALL LC Faculty</t>
  </si>
  <si>
    <t>MMARTphoto_equip_catregorized</t>
  </si>
  <si>
    <t>REPLACEMENT</t>
  </si>
  <si>
    <t xml:space="preserve">Description </t>
  </si>
  <si>
    <t xml:space="preserve">Make </t>
  </si>
  <si>
    <t xml:space="preserve">Qty </t>
  </si>
  <si>
    <t xml:space="preserve">Unit Price </t>
  </si>
  <si>
    <t>Subtotal</t>
  </si>
  <si>
    <t xml:space="preserve">Justification </t>
  </si>
  <si>
    <t>strobe head</t>
    <phoneticPr fontId="0" type="noConversion"/>
  </si>
  <si>
    <t>Broncolor</t>
    <phoneticPr fontId="0" type="noConversion"/>
  </si>
  <si>
    <t>replacement for worn out ones</t>
  </si>
  <si>
    <t>300 watt lamps</t>
    <phoneticPr fontId="0" type="noConversion"/>
  </si>
  <si>
    <t>Eiko</t>
    <phoneticPr fontId="0" type="noConversion"/>
  </si>
  <si>
    <t>ROTAO cross trolley</t>
    <phoneticPr fontId="0" type="noConversion"/>
  </si>
  <si>
    <t>Foba</t>
    <phoneticPr fontId="0" type="noConversion"/>
  </si>
  <si>
    <t>safety equipment, replace broken one</t>
    <phoneticPr fontId="0" type="noConversion"/>
  </si>
  <si>
    <t>Radio Transceiver</t>
    <phoneticPr fontId="0" type="noConversion"/>
  </si>
  <si>
    <t>Essential to keep our power packs working</t>
    <phoneticPr fontId="0" type="noConversion"/>
  </si>
  <si>
    <t>Pulso speed ring</t>
    <phoneticPr fontId="0" type="noConversion"/>
  </si>
  <si>
    <t>so we can put lights with portable flash units</t>
  </si>
  <si>
    <t>Soft box ring adapters</t>
    <phoneticPr fontId="0" type="noConversion"/>
  </si>
  <si>
    <t>connects strobe head to soft box</t>
    <phoneticPr fontId="0" type="noConversion"/>
  </si>
  <si>
    <t>Protective glass dome</t>
    <phoneticPr fontId="0" type="noConversion"/>
  </si>
  <si>
    <t>safety equipment, replace worn and cracked ones</t>
    <phoneticPr fontId="0" type="noConversion"/>
  </si>
  <si>
    <t>C stands, 60in. Gobo arm + head</t>
    <phoneticPr fontId="0" type="noConversion"/>
  </si>
  <si>
    <t>Calumet</t>
    <phoneticPr fontId="0" type="noConversion"/>
  </si>
  <si>
    <t>holds lights, reflectors, backdrops</t>
    <phoneticPr fontId="0" type="noConversion"/>
  </si>
  <si>
    <t>tripod legs</t>
    <phoneticPr fontId="0" type="noConversion"/>
  </si>
  <si>
    <t>Manfrotto</t>
    <phoneticPr fontId="0" type="noConversion"/>
  </si>
  <si>
    <t>camera support</t>
    <phoneticPr fontId="0" type="noConversion"/>
  </si>
  <si>
    <t>tripod heads</t>
    <phoneticPr fontId="0" type="noConversion"/>
  </si>
  <si>
    <t>Gitzo</t>
    <phoneticPr fontId="0" type="noConversion"/>
  </si>
  <si>
    <t>5D batteries</t>
    <phoneticPr fontId="0" type="noConversion"/>
  </si>
  <si>
    <t>Canon</t>
    <phoneticPr fontId="0" type="noConversion"/>
  </si>
  <si>
    <t>power cameras</t>
    <phoneticPr fontId="0" type="noConversion"/>
  </si>
  <si>
    <t>5D battery chargers</t>
    <phoneticPr fontId="0" type="noConversion"/>
  </si>
  <si>
    <t>NEW EQUIPMENT</t>
  </si>
  <si>
    <t>Portable flash unit softboxes</t>
    <phoneticPr fontId="0" type="noConversion"/>
  </si>
  <si>
    <t>Vello</t>
    <phoneticPr fontId="0" type="noConversion"/>
  </si>
  <si>
    <t>Expands use of speedlights</t>
    <phoneticPr fontId="0" type="noConversion"/>
  </si>
  <si>
    <t>50mm macro lens</t>
    <phoneticPr fontId="0" type="noConversion"/>
  </si>
  <si>
    <t>Zeiss</t>
    <phoneticPr fontId="0" type="noConversion"/>
  </si>
  <si>
    <t>for still life shots, allows 2 students to work at a time</t>
    <phoneticPr fontId="0" type="noConversion"/>
  </si>
  <si>
    <t>Octagonal Softbox</t>
    <phoneticPr fontId="0" type="noConversion"/>
  </si>
  <si>
    <t>Photoflex</t>
    <phoneticPr fontId="0" type="noConversion"/>
  </si>
  <si>
    <t>for portrait shoots -- allows for 2 set-ups</t>
    <phoneticPr fontId="0" type="noConversion"/>
  </si>
  <si>
    <t>Extra Large softbox</t>
    <phoneticPr fontId="0" type="noConversion"/>
  </si>
  <si>
    <t>allows more portrait set-ups in studio</t>
    <phoneticPr fontId="0" type="noConversion"/>
  </si>
  <si>
    <t>C stands, 20in. Gobo arm + head</t>
    <phoneticPr fontId="0" type="noConversion"/>
  </si>
  <si>
    <t>VariZoom</t>
    <phoneticPr fontId="0" type="noConversion"/>
  </si>
  <si>
    <t>hold smaller stuff for table top still life photos</t>
    <phoneticPr fontId="0" type="noConversion"/>
  </si>
  <si>
    <t>TOTAL</t>
  </si>
  <si>
    <t>ITEM</t>
  </si>
  <si>
    <t>B&amp;H NUMBER</t>
  </si>
  <si>
    <t>JUSTIFICATION</t>
  </si>
  <si>
    <t>UNIT $</t>
  </si>
  <si>
    <t>QUANT</t>
  </si>
  <si>
    <t>CAMERAS AND ACCESSORIES</t>
  </si>
  <si>
    <t>Canon XA20 Camcorder</t>
  </si>
  <si>
    <t>B&amp;H # CAXA20 ■ Mfr # 8453B002</t>
  </si>
  <si>
    <t>Replace outdated intro cameras</t>
  </si>
  <si>
    <t>Canon XA20 Battery</t>
  </si>
  <si>
    <t>B&amp;H#CABP820MFR#8597B002</t>
  </si>
  <si>
    <t>batteries for intro&amp; loan cameras</t>
  </si>
  <si>
    <t>Battery Charger for XA20</t>
  </si>
  <si>
    <t>B&amp;H # WADCNBP808 _ Mfr # D-1508</t>
  </si>
  <si>
    <t>battery chargers</t>
  </si>
  <si>
    <t>Camera Bag for XA20</t>
  </si>
  <si>
    <t>B&amp;H# POCAR2CAM MFR# CAR-2CAM</t>
  </si>
  <si>
    <t>safe storage of loan cameras</t>
  </si>
  <si>
    <t>Canon EOS C100 w/ Lens</t>
  </si>
  <si>
    <t>B&amp;H # CAC100EFK ■ Mfr # 6340B010</t>
  </si>
  <si>
    <t>Replace outdated advanced cameras</t>
  </si>
  <si>
    <t>Canon C100 Battery</t>
  </si>
  <si>
    <t>B&amp;H# CABP955 • Mfr# 4587B002</t>
  </si>
  <si>
    <t>Batteries for Advanced Cameras</t>
  </si>
  <si>
    <t>Battery Charger for c100</t>
  </si>
  <si>
    <t>B&amp;H # WADCNBP9 ■ Mfr # D-1511</t>
  </si>
  <si>
    <t>Pelican Camera Case</t>
  </si>
  <si>
    <t>B&amp;H# PE1510DB MFR# 1510-004-110</t>
  </si>
  <si>
    <t>Keeps camera safe in transit and laon</t>
  </si>
  <si>
    <t>Media SDHC Card</t>
  </si>
  <si>
    <t>B&amp;H# SAESD32GBU1P • Mfr# SDSDXS2-032G-X46</t>
  </si>
  <si>
    <t>media card to record footage</t>
  </si>
  <si>
    <t>Follow Focus</t>
  </si>
  <si>
    <t>B&amp;H # RE160661105 ■ Mfr # 16-066-1105</t>
  </si>
  <si>
    <t>assists setting critical focus in HD</t>
  </si>
  <si>
    <t>Shoulder-Camera Rig</t>
  </si>
  <si>
    <t>B&amp;H # RE81290003 ■ Mfr # 8-129-0003</t>
  </si>
  <si>
    <t>for moving camera shots</t>
  </si>
  <si>
    <t>Matte Box</t>
  </si>
  <si>
    <t>B&amp;H # RE80030043 ■ Mfr # 8-003-0043</t>
  </si>
  <si>
    <t xml:space="preserve">Holds  filters for cameras </t>
  </si>
  <si>
    <t>Camera Slider System</t>
  </si>
  <si>
    <t>B&amp;H # GLVT1048 ■ Mfr # GLVT10-48</t>
  </si>
  <si>
    <t>gives motion to camera</t>
  </si>
  <si>
    <t>Light Jib System</t>
  </si>
  <si>
    <t>B&amp;H # AVTJCFK ■ Mfr # C1</t>
  </si>
  <si>
    <t>permits camera to move up down</t>
  </si>
  <si>
    <t>MONOPOD</t>
  </si>
  <si>
    <t>B&amp;H #MA561BHDV1  </t>
  </si>
  <si>
    <t>Camera stabilization</t>
  </si>
  <si>
    <t>Tripod System</t>
  </si>
  <si>
    <t>B&amp;H # MA504HD546BK Mfr # 504HD,546BK</t>
  </si>
  <si>
    <t>safe camera support</t>
  </si>
  <si>
    <t xml:space="preserve">EXT. MONITOR </t>
  </si>
  <si>
    <t xml:space="preserve">B&amp;H # IKD7P </t>
  </si>
  <si>
    <t>Replace external monitors for video</t>
  </si>
  <si>
    <t>Triple shoe bracket</t>
  </si>
  <si>
    <t>B&amp;H#VECB410MFR#CB-410</t>
  </si>
  <si>
    <t>holds camera lights</t>
  </si>
  <si>
    <t>Canon C100 Protection</t>
  </si>
  <si>
    <t>3 yr extended Repair warranty</t>
  </si>
  <si>
    <t>safeguards our investment</t>
  </si>
  <si>
    <t>Canon XA20 Protection</t>
  </si>
  <si>
    <t>AUDIO AND ACCESSORIES</t>
  </si>
  <si>
    <t>Sound Field Mixer</t>
  </si>
  <si>
    <t>B&amp;H # SO302DK (B&amp;H Kit)</t>
  </si>
  <si>
    <t>enables us to teach sound class</t>
  </si>
  <si>
    <t>Zoom H6 Recorder</t>
  </si>
  <si>
    <t>B&amp;H # ZOH6Q (B&amp;H Kit)</t>
  </si>
  <si>
    <t>for use in production and audio</t>
  </si>
  <si>
    <t>HEADPHONES</t>
  </si>
  <si>
    <t>B&amp;H #SOMDR7506  </t>
  </si>
  <si>
    <t>Audio monitoring</t>
  </si>
  <si>
    <t>STUDIO AND LIGHTING</t>
  </si>
  <si>
    <t>LED Panel Light</t>
  </si>
  <si>
    <t>B&amp;H # GILED198C ■ Mfr # C8-03-F198C-01</t>
  </si>
  <si>
    <t>Reflector 5-in-1 Collapse</t>
  </si>
  <si>
    <t>B&amp;H # IMR5142 ■ Mfr # R1142</t>
  </si>
  <si>
    <t>Rifa eX 66 kits</t>
  </si>
  <si>
    <t>B&amp;H # LORP66K ■ Mfr # LCP-966</t>
  </si>
  <si>
    <t xml:space="preserve">CLAPBOARD </t>
  </si>
  <si>
    <t xml:space="preserve">B&amp;H # PESADC911 </t>
  </si>
  <si>
    <t>ROOM 227 LAB</t>
  </si>
  <si>
    <t>iMac Computers</t>
  </si>
  <si>
    <t>Current computers will soon be unable to run programs or receive updates</t>
  </si>
  <si>
    <t>Blu-ray Burner</t>
  </si>
  <si>
    <t>B&amp;H # PIBDRXU03 ■ Mfr # BDR-XU03</t>
  </si>
  <si>
    <t>external drives</t>
  </si>
  <si>
    <t>P2 Reader</t>
  </si>
  <si>
    <t>B&amp;H # SOQIOPCIE</t>
  </si>
  <si>
    <t>enables lab students transfer footage</t>
  </si>
  <si>
    <t xml:space="preserve">G-Technology 8TB G-RAID External Hard Drive Array with Thunderbolt </t>
  </si>
  <si>
    <t>STUDIO EXPENDIBLES</t>
  </si>
  <si>
    <t>Omni Bulb FTK</t>
  </si>
  <si>
    <t>B&amp;H # USFTK ■ Mfr # 1000629</t>
  </si>
  <si>
    <t>Osram Bulb FVL</t>
  </si>
  <si>
    <t>B&amp;H # SYFVL ■ Mfr # 54459</t>
  </si>
  <si>
    <t>replacement bulbs for existing lights</t>
  </si>
  <si>
    <t>Impact Bulb EHF</t>
  </si>
  <si>
    <t>B&amp;H # IMEHF ■ Mfr # EHF</t>
  </si>
  <si>
    <t>Osram Bulb EHC</t>
  </si>
  <si>
    <t>B&amp;H # SYEHC ■ Mfr # 54506</t>
  </si>
  <si>
    <t>Gaffers Tape</t>
  </si>
  <si>
    <t>B&amp;H # GBGT255B</t>
  </si>
  <si>
    <t>safety with lights</t>
  </si>
  <si>
    <t xml:space="preserve">DRY ERASE MARKERS </t>
  </si>
  <si>
    <t>B&amp;H #DAMS  </t>
  </si>
  <si>
    <t>1 " Gaffers Tape</t>
  </si>
  <si>
    <t>B&amp;H # GBGT155B</t>
  </si>
  <si>
    <t>REASON</t>
  </si>
  <si>
    <t xml:space="preserve">CABLE – 6' stereo mini </t>
    <phoneticPr fontId="0" type="noConversion"/>
  </si>
  <si>
    <t>B&amp;H #COCSMMSMF6</t>
    <phoneticPr fontId="0" type="noConversion"/>
  </si>
  <si>
    <t>Headphone extenders for headphones</t>
    <phoneticPr fontId="0" type="noConversion"/>
  </si>
  <si>
    <t xml:space="preserve">CABLE –25' S-Video </t>
    <phoneticPr fontId="0" type="noConversion"/>
  </si>
  <si>
    <t>B&amp;H #PEPCSVSV25  </t>
  </si>
  <si>
    <t>Studio monitoring and viewing</t>
    <phoneticPr fontId="0" type="noConversion"/>
  </si>
  <si>
    <t xml:space="preserve">CABLE – 30' XLR </t>
    <phoneticPr fontId="0" type="noConversion"/>
  </si>
  <si>
    <t>B&amp;H #KOM4030  </t>
  </si>
  <si>
    <t>Replace broken cables</t>
    <phoneticPr fontId="0" type="noConversion"/>
  </si>
  <si>
    <r>
      <t xml:space="preserve">CABLE –20' XLR </t>
    </r>
    <r>
      <rPr>
        <i/>
        <sz val="12"/>
        <rFont val="Cambria"/>
        <family val="1"/>
      </rPr>
      <t>Angled</t>
    </r>
  </si>
  <si>
    <t>B&amp;H #KOM4020R  </t>
  </si>
  <si>
    <t>Cables for shotgun and boom</t>
    <phoneticPr fontId="0" type="noConversion"/>
  </si>
  <si>
    <t>POWER CORD-25'</t>
    <phoneticPr fontId="0" type="noConversion"/>
  </si>
  <si>
    <t>B&amp;H #GBEC25BZ  </t>
  </si>
  <si>
    <t>Heavy duty cable for lighting equip.</t>
    <phoneticPr fontId="0" type="noConversion"/>
  </si>
  <si>
    <t>GAFF TAPE</t>
    <phoneticPr fontId="0" type="noConversion"/>
  </si>
  <si>
    <t>B&amp;H #ROGT2450B  </t>
  </si>
  <si>
    <t>For taping cables/safety</t>
    <phoneticPr fontId="0" type="noConversion"/>
  </si>
  <si>
    <r>
      <t>GAFF TAPE-</t>
    </r>
    <r>
      <rPr>
        <i/>
        <sz val="12"/>
        <rFont val="Cambria"/>
        <family val="1"/>
      </rPr>
      <t>white</t>
    </r>
  </si>
  <si>
    <t>B&amp;H #ROGT2425W  </t>
  </si>
  <si>
    <t>Labeling, marking, and safety</t>
    <phoneticPr fontId="0" type="noConversion"/>
  </si>
  <si>
    <t>BATT RECHARGER-AA w/ batteries</t>
    <phoneticPr fontId="0" type="noConversion"/>
  </si>
  <si>
    <t>B&amp;H #WAAA8LCDK</t>
  </si>
  <si>
    <t>Replace broken chargers and AA batteries</t>
    <phoneticPr fontId="0" type="noConversion"/>
  </si>
  <si>
    <t>BATTERIES-16 AA</t>
    <phoneticPr fontId="0" type="noConversion"/>
  </si>
  <si>
    <t>B&amp;H # SAEAA16</t>
  </si>
  <si>
    <t>AA Rechargable for various equip.</t>
    <phoneticPr fontId="0" type="noConversion"/>
  </si>
  <si>
    <t xml:space="preserve">BATTERIES – 9V </t>
  </si>
  <si>
    <t>B&amp;H # SPEL2027</t>
  </si>
  <si>
    <t>9V Rechargable for various equip.</t>
    <phoneticPr fontId="0" type="noConversion"/>
  </si>
  <si>
    <t>BATT RECHARGER-9V w/ batteries</t>
    <phoneticPr fontId="0" type="noConversion"/>
  </si>
  <si>
    <t>B&amp;H #WA9V4BCK</t>
  </si>
  <si>
    <t>Replace broken chargers and 9V batteries</t>
    <phoneticPr fontId="0" type="noConversion"/>
  </si>
  <si>
    <t xml:space="preserve">CAM BATTERY – CGA-D54 </t>
    <phoneticPr fontId="0" type="noConversion"/>
  </si>
  <si>
    <t>B&amp;H #WACGAD54  </t>
  </si>
  <si>
    <t>Replace broken HVX Camera batt.</t>
    <phoneticPr fontId="0" type="noConversion"/>
  </si>
  <si>
    <t xml:space="preserve">MEMORY CARD – SDHC 16GB </t>
  </si>
  <si>
    <t>B&amp;H #SAESD16GBU1  </t>
  </si>
  <si>
    <t>Cards for zooms/dslr recording equip.</t>
    <phoneticPr fontId="0" type="noConversion"/>
  </si>
  <si>
    <t>CINEFOIL</t>
  </si>
  <si>
    <t>B&amp;H #ROCF1250B  </t>
  </si>
  <si>
    <t>Wrap for lighting equip.</t>
    <phoneticPr fontId="0" type="noConversion"/>
  </si>
  <si>
    <t>SOFT BOX-Rifa-lite</t>
    <phoneticPr fontId="0" type="noConversion"/>
  </si>
  <si>
    <t>B&amp;H #LORL750  </t>
  </si>
  <si>
    <t>Replace broken soft-light equip.</t>
    <phoneticPr fontId="0" type="noConversion"/>
  </si>
  <si>
    <t>Audio Recorder-ZOOM H4n Kit</t>
  </si>
  <si>
    <t>B&amp;H # ZOH4NK1  </t>
  </si>
  <si>
    <t>Train students on basic audio recording</t>
    <phoneticPr fontId="0" type="noConversion"/>
  </si>
  <si>
    <t>TRIPOD-Pro w/ fluid head</t>
    <phoneticPr fontId="0" type="noConversion"/>
  </si>
  <si>
    <t>B&amp;H # MAMVK502AM</t>
  </si>
  <si>
    <t>Replace broken tripods</t>
    <phoneticPr fontId="0" type="noConversion"/>
  </si>
  <si>
    <t>HEADPHONES</t>
    <phoneticPr fontId="0" type="noConversion"/>
  </si>
  <si>
    <t>Audio monitoring</t>
    <phoneticPr fontId="0" type="noConversion"/>
  </si>
  <si>
    <t>MONOPOD</t>
    <phoneticPr fontId="0" type="noConversion"/>
  </si>
  <si>
    <t>Camera stabilization</t>
    <phoneticPr fontId="0" type="noConversion"/>
  </si>
  <si>
    <t>BULBS-750W, 120V</t>
    <phoneticPr fontId="0" type="noConversion"/>
  </si>
  <si>
    <t>B&amp;H #IMEHF  </t>
  </si>
  <si>
    <t>Replacement bulbs for lighting equip.</t>
    <phoneticPr fontId="0" type="noConversion"/>
  </si>
  <si>
    <t>B&amp;H #DAMS  </t>
    <phoneticPr fontId="0" type="noConversion"/>
  </si>
  <si>
    <t>BULBS-500W, 120V</t>
    <phoneticPr fontId="0" type="noConversion"/>
  </si>
  <si>
    <t xml:space="preserve">B&amp;H # IMFTK </t>
  </si>
  <si>
    <t>BULBS-750W, 120V</t>
    <phoneticPr fontId="0" type="noConversion"/>
  </si>
  <si>
    <t xml:space="preserve">B&amp;H # USEMD </t>
  </si>
  <si>
    <t>Replacement bulbs for tota light</t>
    <phoneticPr fontId="0" type="noConversion"/>
  </si>
  <si>
    <t xml:space="preserve">BOOM POLE BAG </t>
  </si>
  <si>
    <t>B&amp;H #PEBPB10  </t>
    <phoneticPr fontId="0" type="noConversion"/>
  </si>
  <si>
    <t>Replacemnt bags to protect boom poles</t>
    <phoneticPr fontId="0" type="noConversion"/>
  </si>
  <si>
    <t>SOUND BLANKET</t>
    <phoneticPr fontId="0" type="noConversion"/>
  </si>
  <si>
    <t xml:space="preserve">B&amp;H # MASBG </t>
  </si>
  <si>
    <t xml:space="preserve">GRIP HEAD/ARM </t>
  </si>
  <si>
    <t xml:space="preserve">B&amp;H # IMKCP240 </t>
  </si>
  <si>
    <t>Replacement for C-stands</t>
    <phoneticPr fontId="0" type="noConversion"/>
  </si>
  <si>
    <t>CARD READER</t>
    <phoneticPr fontId="0" type="noConversion"/>
  </si>
  <si>
    <t>B&amp;H #TRMCR  </t>
  </si>
  <si>
    <t>Transferring footage in studio</t>
    <phoneticPr fontId="0" type="noConversion"/>
  </si>
  <si>
    <t>Replace external monitors for video</t>
    <phoneticPr fontId="0" type="noConversion"/>
  </si>
  <si>
    <t>CABLE – Firwire 800, 6’</t>
  </si>
  <si>
    <t xml:space="preserve">B&amp;H # COFW9PFW9P06 </t>
  </si>
  <si>
    <t>For external hard drives in studio</t>
    <phoneticPr fontId="0" type="noConversion"/>
  </si>
  <si>
    <t>EXT. HARD DRIVE</t>
    <phoneticPr fontId="0" type="noConversion"/>
  </si>
  <si>
    <t>B&amp;H # GTGR44000</t>
  </si>
  <si>
    <t>Storing of footage in studio</t>
    <phoneticPr fontId="0" type="noConversion"/>
  </si>
  <si>
    <t>FIELD AUDIO RECORDER-Zoom H6 Kit</t>
  </si>
  <si>
    <t>B&amp;H #ZOH6K</t>
  </si>
  <si>
    <t>Zoom with hands on professional recording/mixing levels</t>
    <phoneticPr fontId="0" type="noConversion"/>
  </si>
  <si>
    <t>HOT SHOE BRACKET</t>
  </si>
  <si>
    <t>B&amp;H # VECB410</t>
  </si>
  <si>
    <t>Multiple camera mounting</t>
  </si>
  <si>
    <t>SLIDER-Track and Doly</t>
  </si>
  <si>
    <t>B&amp;H #GLVT1048</t>
  </si>
  <si>
    <t>Cinematography movements</t>
  </si>
  <si>
    <t>SLIDER HEAD</t>
  </si>
  <si>
    <t>B&amp;H #MAMVH502AH</t>
  </si>
  <si>
    <t>Manfrotto head for Slider</t>
  </si>
  <si>
    <t>POWER STRIP</t>
    <phoneticPr fontId="0" type="noConversion"/>
  </si>
  <si>
    <t>Replace missing studio power</t>
    <phoneticPr fontId="0" type="noConversion"/>
  </si>
  <si>
    <t>Dimmer Control</t>
    <phoneticPr fontId="0" type="noConversion"/>
  </si>
  <si>
    <t>B&amp;H # IMD1000</t>
  </si>
  <si>
    <t>Replace broken dimmer</t>
    <phoneticPr fontId="0" type="noConversion"/>
  </si>
  <si>
    <t>Lowell Umbrella</t>
    <phoneticPr fontId="0" type="noConversion"/>
  </si>
  <si>
    <t>B&amp;H # LOTBW</t>
  </si>
  <si>
    <t>Replace broken Tota Umbrellas</t>
    <phoneticPr fontId="0" type="noConversion"/>
  </si>
  <si>
    <t>TOTAL</t>
    <phoneticPr fontId="0" type="noConversion"/>
  </si>
  <si>
    <t>Sort into categories</t>
    <phoneticPr fontId="0" type="noConversion"/>
  </si>
  <si>
    <t>Broken-Worn Out Items</t>
    <phoneticPr fontId="0" type="noConversion"/>
  </si>
  <si>
    <t xml:space="preserve">Expendibles </t>
    <phoneticPr fontId="0" type="noConversion"/>
  </si>
  <si>
    <t>Cables/Cords</t>
    <phoneticPr fontId="0" type="noConversion"/>
  </si>
  <si>
    <t xml:space="preserve">Media </t>
    <phoneticPr fontId="0" type="noConversion"/>
  </si>
  <si>
    <t>safety issues</t>
    <phoneticPr fontId="0" type="noConversion"/>
  </si>
  <si>
    <t>ADDITIONAL SPACE REQUEST FOR LIBRARY</t>
  </si>
  <si>
    <t>FURNISHING REQUESTS FOR ADDITIONAL ROOM(S)</t>
  </si>
  <si>
    <t>RESERVE / MEDIA ROOM:</t>
  </si>
  <si>
    <t>4 40 inch televisions :  4 X  $500</t>
  </si>
  <si>
    <t>2 blue ray players with wifi : 2 x $150 </t>
  </si>
  <si>
    <t>5 padded chairs 5 X $700</t>
  </si>
  <si>
    <t>40 chairs  40 X $250</t>
  </si>
  <si>
    <t>10 bookshelves 10 X $650</t>
  </si>
  <si>
    <t>4 photocopiers  4x $10,000</t>
  </si>
  <si>
    <t>5 Reading tables 5 X $1065</t>
  </si>
  <si>
    <t>15 study carrals 15 X 500</t>
  </si>
  <si>
    <t>TOTAL:</t>
  </si>
  <si>
    <t>2 MEDIA ROOMS</t>
  </si>
  <si>
    <t>2 60 inch televisions :  2 x $1000</t>
  </si>
  <si>
    <t>10 padded chairs 10 X $700</t>
  </si>
  <si>
    <t>5 STUDY ROOMS</t>
  </si>
  <si>
    <t>5 Conference tables 5 X $750</t>
  </si>
  <si>
    <t>25 Chairs 25 X $250</t>
  </si>
  <si>
    <t>5 white boards 5 X $100</t>
  </si>
  <si>
    <t>ADDITIONAL COMPUTERS/ READING SPACE / SHELVING SPACE IN MAIN LIBRARY </t>
  </si>
  <si>
    <t>20 computer  tables  20 X $1500</t>
  </si>
  <si>
    <t>10 Reading tables 10 X $1065</t>
  </si>
  <si>
    <t>10 study carrals 20 X 500</t>
  </si>
  <si>
    <t>70 chairs  70 X $250</t>
  </si>
  <si>
    <t>21 computers 21 x $1,281.08</t>
  </si>
  <si>
    <t>20 Compact Shelves  20 x $1,000</t>
  </si>
  <si>
    <t>1 CIRC DESK $2,500</t>
  </si>
  <si>
    <t>TAX:</t>
  </si>
  <si>
    <t>GRAND TOTAL:</t>
  </si>
  <si>
    <t>SUPPLIES/OTHER</t>
  </si>
  <si>
    <t>Department: Library</t>
  </si>
  <si>
    <t>Item Number</t>
  </si>
  <si>
    <t>Vendor</t>
  </si>
  <si>
    <t>Description</t>
  </si>
  <si>
    <t>Quantity</t>
  </si>
  <si>
    <t>Unit Price</t>
  </si>
  <si>
    <t>Demco</t>
  </si>
  <si>
    <t>Demco® Clear Glossy Label Protector Set</t>
  </si>
  <si>
    <t>3M™ Tattle-Tape™ Security Strips for Print</t>
  </si>
  <si>
    <t>Bayonets for Security Strip Insertion</t>
  </si>
  <si>
    <t>Scotch™ Thermal Pouches</t>
  </si>
  <si>
    <t>mag|box™ Large Periodical Magazine Storage</t>
  </si>
  <si>
    <r>
      <t>Demco</t>
    </r>
    <r>
      <rPr>
        <vertAlign val="superscript"/>
        <sz val="12"/>
        <color indexed="63"/>
        <rFont val="Times New Roman"/>
        <family val="1"/>
      </rPr>
      <t>®</t>
    </r>
    <r>
      <rPr>
        <sz val="12"/>
        <color indexed="63"/>
        <rFont val="Times New Roman"/>
        <family val="1"/>
      </rPr>
      <t> Clear Plastic Easels (large)</t>
    </r>
  </si>
  <si>
    <t>mag|box™ Tabloid Periodical Magazine Storage</t>
  </si>
  <si>
    <t xml:space="preserve">Demco® LibraryQuiet™ Double-sided, End-of-Range Booktruck (small) </t>
  </si>
  <si>
    <t xml:space="preserve">Demco® LibraryQuiet™ 6-Sloping Shelf Booktruck (large) </t>
  </si>
  <si>
    <t xml:space="preserve">Demco® LibraryQuiet™ 6-Sloping Shelf Atlas Booktruck (extra large) </t>
  </si>
  <si>
    <t>2-in-1 Convertible Steel Hand Carts</t>
  </si>
  <si>
    <r>
      <t>Demco</t>
    </r>
    <r>
      <rPr>
        <vertAlign val="superscript"/>
        <sz val="12"/>
        <color indexed="63"/>
        <rFont val="Times New Roman"/>
        <family val="1"/>
      </rPr>
      <t>®</t>
    </r>
    <r>
      <rPr>
        <sz val="12"/>
        <color indexed="63"/>
        <rFont val="Times New Roman"/>
        <family val="1"/>
      </rPr>
      <t> Clear Plastic Easels (small)</t>
    </r>
  </si>
  <si>
    <r>
      <t>Demco</t>
    </r>
    <r>
      <rPr>
        <vertAlign val="superscript"/>
        <sz val="12"/>
        <color indexed="63"/>
        <rFont val="Times New Roman"/>
        <family val="1"/>
      </rPr>
      <t>®</t>
    </r>
    <r>
      <rPr>
        <sz val="12"/>
        <color indexed="63"/>
        <rFont val="Times New Roman"/>
        <family val="1"/>
      </rPr>
      <t> Clear Plastic Easels (medium)</t>
    </r>
  </si>
  <si>
    <r>
      <t>Demco</t>
    </r>
    <r>
      <rPr>
        <vertAlign val="superscript"/>
        <sz val="12"/>
        <color indexed="63"/>
        <rFont val="Times New Roman"/>
        <family val="1"/>
      </rPr>
      <t>®</t>
    </r>
    <r>
      <rPr>
        <sz val="12"/>
        <color indexed="63"/>
        <rFont val="Times New Roman"/>
        <family val="1"/>
      </rPr>
      <t> Mobile Indoor Return</t>
    </r>
  </si>
  <si>
    <t>180° Dome Security Mirrors</t>
  </si>
  <si>
    <r>
      <t>ClassicCut</t>
    </r>
    <r>
      <rPr>
        <vertAlign val="superscript"/>
        <sz val="12"/>
        <color indexed="63"/>
        <rFont val="Times New Roman"/>
        <family val="1"/>
      </rPr>
      <t>®</t>
    </r>
    <r>
      <rPr>
        <sz val="12"/>
        <color indexed="63"/>
        <rFont val="Times New Roman"/>
        <family val="1"/>
      </rPr>
      <t> Ingento</t>
    </r>
    <r>
      <rPr>
        <vertAlign val="superscript"/>
        <sz val="12"/>
        <color indexed="63"/>
        <rFont val="Times New Roman"/>
        <family val="1"/>
      </rPr>
      <t>®</t>
    </r>
    <r>
      <rPr>
        <sz val="12"/>
        <color indexed="63"/>
        <rFont val="Times New Roman"/>
        <family val="1"/>
      </rPr>
      <t> Paper Trimmers</t>
    </r>
  </si>
  <si>
    <t>Metal Label Peeler</t>
  </si>
  <si>
    <t>Demco® Colored Processing Labels 1-1/2" x 1" Square Corners</t>
  </si>
  <si>
    <t>Staples</t>
  </si>
  <si>
    <t>Emergency 1st aid kit</t>
  </si>
  <si>
    <t>Band aids</t>
  </si>
  <si>
    <t>Hand sanitizer</t>
  </si>
  <si>
    <t>Cleaning wipes</t>
  </si>
  <si>
    <t xml:space="preserve">Paper Towels </t>
  </si>
  <si>
    <t>Edison Electric Table 48" X 30"</t>
  </si>
  <si>
    <t>SUBTOTAL</t>
  </si>
  <si>
    <t>TAX at 9.25%</t>
  </si>
  <si>
    <t>SHIPPING</t>
  </si>
  <si>
    <t>Below are three vendor websites for item selection and pricing information:</t>
  </si>
  <si>
    <t>OFFICE DEPOT</t>
  </si>
  <si>
    <t>Website for item selection and pricing below; Please do not place orders with this Login</t>
  </si>
  <si>
    <t>http://business.officedepot.com</t>
  </si>
  <si>
    <t>Login Name: peraltapricecheck</t>
  </si>
  <si>
    <t>Password: peralta</t>
  </si>
  <si>
    <t>STAPLES</t>
  </si>
  <si>
    <r>
      <rPr>
        <sz val="10"/>
        <color indexed="8"/>
        <rFont val="Arial"/>
        <family val="2"/>
      </rPr>
      <t>Customer Login at</t>
    </r>
    <r>
      <rPr>
        <u/>
        <sz val="10"/>
        <color indexed="12"/>
        <rFont val="Arial"/>
        <family val="2"/>
      </rPr>
      <t xml:space="preserve"> www.order.staplesadvantage.com</t>
    </r>
  </si>
  <si>
    <t>USER ID: youremail@peralta.edu</t>
  </si>
  <si>
    <t>Password: staples</t>
  </si>
  <si>
    <t xml:space="preserve">OFFICE MAX </t>
  </si>
  <si>
    <t>Office Max is progress please visit www.officemax.com</t>
  </si>
  <si>
    <t>TECHNOLOGY</t>
  </si>
  <si>
    <t>PC computers (to replace current computers)</t>
  </si>
  <si>
    <t>Printers (tio replace current printers)</t>
  </si>
  <si>
    <t>additional monitor</t>
  </si>
  <si>
    <t>Envisionware Monitoring Software</t>
  </si>
  <si>
    <t>Security Gates</t>
  </si>
  <si>
    <t xml:space="preserve">Kurzweil </t>
  </si>
  <si>
    <t>on 2 comp</t>
  </si>
  <si>
    <t>Jaws</t>
  </si>
  <si>
    <t>Zoom Text</t>
  </si>
  <si>
    <t>OCLC fees [traditionally paid by district]</t>
  </si>
  <si>
    <t>Innovative maintenance upgrade  [traditionally paid by district]</t>
  </si>
  <si>
    <t>Update security cameras</t>
  </si>
  <si>
    <t>See Tech Equipment Tab &gt; for info on  computers, tablets, and accessories</t>
  </si>
  <si>
    <t>PC Laptop - 
Lenovo ThinkPad X230 12.5-inch</t>
  </si>
  <si>
    <t>Mac Laptop - 
Apple MacBook Pro 13-inch</t>
  </si>
  <si>
    <t>PC Desktop - 
Lenovo ThinkCentre M82 21.5-inch</t>
  </si>
  <si>
    <t>Mac Desktop - 
Apple iMac 21.5-inch</t>
  </si>
  <si>
    <t>PC Desktop - 
Lenovo ThinkCentre M82 24-inch</t>
  </si>
  <si>
    <t>Mac Desktop - Apple iMac 27-inch</t>
  </si>
  <si>
    <t>Computer</t>
  </si>
  <si>
    <t>Accessory 1</t>
  </si>
  <si>
    <t>Accessory 2</t>
  </si>
  <si>
    <t>Laptop Case</t>
  </si>
  <si>
    <t>Sales Tax</t>
  </si>
  <si>
    <t>Ext. Warranty</t>
  </si>
  <si>
    <t>CA E-Waste Fee</t>
  </si>
  <si>
    <t>Total</t>
  </si>
  <si>
    <t>Reference</t>
  </si>
  <si>
    <t>HP 21.5-inch Monitor</t>
  </si>
  <si>
    <t>HP 21.5-inch Touch Monitor</t>
  </si>
  <si>
    <t>HP 24-inch Monitor</t>
  </si>
  <si>
    <t>MATH SUPPLIES Requests:</t>
  </si>
  <si>
    <t>Vendor:</t>
  </si>
  <si>
    <t>Item</t>
  </si>
  <si>
    <t>Staples Item #</t>
  </si>
  <si>
    <t>MFR #</t>
  </si>
  <si>
    <t>Total Price</t>
  </si>
  <si>
    <t>PRIORITY</t>
  </si>
  <si>
    <t>ACCO Economy Jumbo Paper Clips, Silver finish, Jumbo Size, 100/Bx</t>
  </si>
  <si>
    <t>High</t>
  </si>
  <si>
    <t>Avery Print/Write File Folder Labels, 7 Labels Per Sheet, Dark Blue, 11/16"H x 3 7/16"W, 252 Labels/Pk</t>
  </si>
  <si>
    <t>AVE05200</t>
  </si>
  <si>
    <t>Quartet EnduraGlide® Dry-Erase Markers, Chisel Tip, Assorted Ink Colors, 12/PK</t>
  </si>
  <si>
    <t>500120M</t>
  </si>
  <si>
    <t>Quartet EnduraGlide® Dry-Erase Markers, Chisel Tip, Black Ink, 12/Pk</t>
  </si>
  <si>
    <t>QRT50012M</t>
  </si>
  <si>
    <t>Quartet EnduraGlide® Dry-Erase Markers, Chisel Tip, Red Ink, 12/Pk</t>
  </si>
  <si>
    <t>50014M</t>
  </si>
  <si>
    <t>Sanford Expo2® Dry Erase Low Odor Marker, Chisel Point, Black, 12/Pk</t>
  </si>
  <si>
    <t>Staples® Hanging File Folders, 1/5 Cut, Standard Green, LETTER-size Holds 8 1/2"H x 11"W, 50/Bx</t>
  </si>
  <si>
    <t>Staples® Hanging File Folders, Standard Green, LEGAL-size Holds 8 1/2"H x 14"W, 50/Bx</t>
  </si>
  <si>
    <t>Staples® Heavyweight Top-Tab File Folders, 1/3 Cut, Manila, LEGAL-size Holds 8 1/2" x 14", 50/Bx</t>
  </si>
  <si>
    <t>Staples® Heavyweight Top-Tab File Folders, 1/3 Cut, Manila, LETTER-Size Holds 8 1/2" x 11", 50/Bx</t>
  </si>
  <si>
    <t>Staples® Large Binder Clips, 2" Width, 1" Capacity, Black, 12/Pk</t>
  </si>
  <si>
    <t>Sustainable Earth by Staples® Multi Whiteboard Cleaner</t>
  </si>
  <si>
    <t>SEB500008ACC</t>
  </si>
  <si>
    <t>Sustainable Earth Toner Cartridge, HP 90X (SEB90XR), High Yield, Black</t>
  </si>
  <si>
    <t>SEB90XR</t>
  </si>
  <si>
    <t>Staples® Rotary Desk Organizer, 10 Compartments, Black, 8"H x 7 1/2" Diameter</t>
  </si>
  <si>
    <t>10604CC</t>
  </si>
  <si>
    <t>OIC Staple Remover, Black</t>
  </si>
  <si>
    <t>211862CC</t>
  </si>
  <si>
    <t>Quartet EnduraGlide® Dry-Erase Markers, Fine Tip, Assorted Ink Colors, 4/Pk</t>
  </si>
  <si>
    <t>500110M</t>
  </si>
  <si>
    <t>Quartet EnduraGlide® Dry-Erase Markers, Fine Tip, Black Ink, 12/Pk</t>
  </si>
  <si>
    <t>500113M</t>
  </si>
  <si>
    <t>Swingline® Commercial Desktop Stapler, Fastening Capacity 20 Sheets/20 lb., Black</t>
  </si>
  <si>
    <t>SWI44401</t>
  </si>
  <si>
    <t>Flipside® Graph Dry Erase Graph Board, 16" x 11"</t>
  </si>
  <si>
    <t>FLP11162</t>
  </si>
  <si>
    <t>Kimberly-Clark® Nitrile Exam Gloves Powder-Free, Purple, Large, 100/Bx</t>
  </si>
  <si>
    <t>Lorell Non-woven Whiteboard Eraser</t>
  </si>
  <si>
    <t>LLR24850</t>
  </si>
  <si>
    <t>MMF Industries Desk File Organizer, 9 Compartments, Black, 8 3/4"H x 21 1/2"W x 11"D</t>
  </si>
  <si>
    <t>2643DOBK</t>
  </si>
  <si>
    <t>Steelmaster Multi-Tier Horizontal Letter Organizers, Three-Tier, Steel, Black</t>
  </si>
  <si>
    <t>MMF2643004</t>
  </si>
  <si>
    <t>Subtotal:</t>
  </si>
  <si>
    <t>Tax:</t>
  </si>
  <si>
    <t>SUPPLIES</t>
  </si>
  <si>
    <t>Total:</t>
  </si>
  <si>
    <t>plus shipping</t>
  </si>
  <si>
    <t>EQUIPMENT Requests:</t>
  </si>
  <si>
    <t>EQUIPMENT</t>
  </si>
  <si>
    <t>HUMAN RESOURCES Requests</t>
  </si>
  <si>
    <t>Salary</t>
  </si>
  <si>
    <t>Fringe</t>
  </si>
  <si>
    <t>Qty:</t>
  </si>
  <si>
    <t>Priority</t>
  </si>
  <si>
    <t>Full Time Mathematics Instructor</t>
  </si>
  <si>
    <t>Teachers Aide/Tutor - Hourly</t>
  </si>
  <si>
    <t>HUMAN RESOURCES</t>
  </si>
  <si>
    <t>Department: PERSIST</t>
  </si>
  <si>
    <t>Copy Central</t>
  </si>
  <si>
    <t>Foundations Readers @  $10/ea</t>
  </si>
  <si>
    <t>5dynamics</t>
  </si>
  <si>
    <t>Spherical Dynamics evals</t>
  </si>
  <si>
    <t>Office Max</t>
  </si>
  <si>
    <t>Foray White Drawing Paper 500 sheets</t>
  </si>
  <si>
    <t>Easel Pads (#124540)</t>
  </si>
  <si>
    <t>Masking Tape (587560)</t>
  </si>
  <si>
    <t>Sharpies (#203349), black and red</t>
  </si>
  <si>
    <t>Post-its (448972)</t>
  </si>
  <si>
    <t>Index cards (331413)</t>
  </si>
  <si>
    <t>Dry Erase Markers (102911)</t>
  </si>
  <si>
    <t>Kleenex (618405)</t>
  </si>
  <si>
    <t>Clorox Wipes (821809)</t>
  </si>
  <si>
    <t>Presentations Pointers(407533)</t>
  </si>
  <si>
    <t>Hand Sanitizer (594885)</t>
  </si>
  <si>
    <t>Stapler (334464)</t>
  </si>
  <si>
    <t>OTHER:</t>
  </si>
  <si>
    <t>Capstone Ceremony/Celebration</t>
  </si>
  <si>
    <t>Informational events</t>
  </si>
  <si>
    <t>turnitin.com</t>
  </si>
  <si>
    <t xml:space="preserve">business cards </t>
  </si>
  <si>
    <r>
      <rPr>
        <sz val="10"/>
        <color theme="1"/>
        <rFont val="Arial"/>
        <family val="2"/>
      </rPr>
      <t>Customer Login at</t>
    </r>
    <r>
      <rPr>
        <u/>
        <sz val="10"/>
        <color theme="10"/>
        <rFont val="Arial"/>
        <family val="2"/>
      </rPr>
      <t xml:space="preserve"> www.order.staplesadvantage.com</t>
    </r>
  </si>
  <si>
    <t>Mac Laptop Pro 13 in.</t>
  </si>
  <si>
    <t>Color printer</t>
  </si>
  <si>
    <t>Computer monitor</t>
  </si>
  <si>
    <r>
      <rPr>
        <b/>
        <sz val="11"/>
        <color theme="1"/>
        <rFont val="Calibri"/>
        <family val="2"/>
        <scheme val="minor"/>
      </rPr>
      <t>MUSIC:</t>
    </r>
    <r>
      <rPr>
        <sz val="11"/>
        <color theme="1"/>
        <rFont val="Calibri"/>
        <family val="2"/>
        <scheme val="minor"/>
      </rPr>
      <t xml:space="preserve">                                                                                  </t>
    </r>
    <r>
      <rPr>
        <sz val="11"/>
        <color rgb="FF008000"/>
        <rFont val="Calibri"/>
        <family val="2"/>
        <scheme val="minor"/>
      </rPr>
      <t xml:space="preserve">~ Faculty development  ($1,000)  </t>
    </r>
    <r>
      <rPr>
        <sz val="11"/>
        <color theme="1"/>
        <rFont val="Calibri"/>
        <family val="2"/>
        <scheme val="minor"/>
      </rPr>
      <t xml:space="preserve">                             </t>
    </r>
    <r>
      <rPr>
        <b/>
        <sz val="11"/>
        <color theme="1"/>
        <rFont val="Calibri"/>
        <family val="2"/>
        <scheme val="minor"/>
      </rPr>
      <t xml:space="preserve">TOTAL ESTIMATED COST: $1,000+     </t>
    </r>
    <r>
      <rPr>
        <sz val="11"/>
        <color theme="1"/>
        <rFont val="Calibri"/>
        <family val="2"/>
        <scheme val="minor"/>
      </rPr>
      <t xml:space="preserve">                                                                                                      </t>
    </r>
  </si>
  <si>
    <r>
      <rPr>
        <sz val="11"/>
        <color rgb="FF008000"/>
        <rFont val="Calibri"/>
        <family val="2"/>
        <scheme val="minor"/>
      </rPr>
      <t>~ 1 Full-time faculty ($97,812)                                             ~ Institutionalize American Sign Language Proficiency Interview (ASLPI) interviewers/raters ($8000 per year)                                                                                ~ Institutionalize ASLPI trainer ($1,200 per training)                                                                                                                      ~ 1 Fulltime ASL Instructional assistant and tutor ($36,000)</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INDEPENDENT CONTRACTORS:    </t>
    </r>
    <r>
      <rPr>
        <sz val="11"/>
        <color theme="1"/>
        <rFont val="Calibri"/>
        <family val="2"/>
        <scheme val="minor"/>
      </rPr>
      <t xml:space="preserve">                                                     </t>
    </r>
    <r>
      <rPr>
        <sz val="11"/>
        <color rgb="FF008000"/>
        <rFont val="Calibri"/>
        <family val="2"/>
        <scheme val="minor"/>
      </rPr>
      <t xml:space="preserve">~ 4 Guest Lecturers ($4000)                                        ~ Events/Workshops ($4000)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$150,012+</t>
    </r>
  </si>
  <si>
    <r>
      <rPr>
        <b/>
        <sz val="11"/>
        <color theme="1"/>
        <rFont val="Calibri"/>
        <family val="2"/>
        <scheme val="minor"/>
      </rPr>
      <t>IT SOFTWARE:</t>
    </r>
    <r>
      <rPr>
        <sz val="11"/>
        <color theme="1"/>
        <rFont val="Calibri"/>
        <family val="2"/>
        <scheme val="minor"/>
      </rPr>
      <t xml:space="preserve">                                                                              </t>
    </r>
    <r>
      <rPr>
        <sz val="11"/>
        <color rgb="FF008000"/>
        <rFont val="Calibri"/>
        <family val="2"/>
        <scheme val="minor"/>
      </rPr>
      <t xml:space="preserve">~ Software standardized on all computers, like MicroSoft Word, PowerPoint, QuickTime, etc.  (IT)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INSTRUCTIONAL TECHNOLOGY:</t>
    </r>
    <r>
      <rPr>
        <sz val="11"/>
        <color theme="1"/>
        <rFont val="Calibri"/>
        <family val="2"/>
        <scheme val="minor"/>
      </rPr>
      <t xml:space="preserve">                                        </t>
    </r>
    <r>
      <rPr>
        <sz val="11"/>
        <color rgb="FF008000"/>
        <rFont val="Calibri"/>
        <family val="2"/>
        <scheme val="minor"/>
      </rPr>
      <t xml:space="preserve">~ 9 Apple computers with built in cameras ($18,000)                                                                                                                                                                               ~ 2 Projectors and 4 light bulbs ($5600)                                                                        ~ 3 HD camcorders ($2000)                                             ~ 15-20 MAC computers with HD camcorders or webcams connected to them ($53,500.00)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$79,100+</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</si>
  <si>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Language lab for language classes only in new building (TBD)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THINGS:</t>
    </r>
    <r>
      <rPr>
        <sz val="11"/>
        <color theme="1"/>
        <rFont val="Calibri"/>
        <family val="2"/>
        <scheme val="minor"/>
      </rPr>
      <t xml:space="preserve">                                                                                                             </t>
    </r>
    <r>
      <rPr>
        <sz val="11"/>
        <color rgb="FF008000"/>
        <rFont val="Calibri"/>
        <family val="2"/>
        <scheme val="minor"/>
      </rPr>
      <t xml:space="preserve">~ Replace chairs in room 223 and 226 ($5,000)                                                              ~ 15-20 Individual booths (like music or voting booths) that can provide privacy and less visual distractions during filming (possible with a door or draper?)  ($6,250)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$11,250+ </t>
    </r>
    <r>
      <rPr>
        <sz val="11"/>
        <color theme="1"/>
        <rFont val="Calibri"/>
        <family val="2"/>
        <scheme val="minor"/>
      </rPr>
      <t xml:space="preserve">                                                                                                    </t>
    </r>
  </si>
  <si>
    <r>
      <rPr>
        <b/>
        <sz val="11"/>
        <color theme="1"/>
        <rFont val="Calibri"/>
        <family val="2"/>
        <scheme val="minor"/>
      </rPr>
      <t>SPACE:</t>
    </r>
    <r>
      <rPr>
        <sz val="11"/>
        <color theme="1"/>
        <rFont val="Calibri"/>
        <family val="2"/>
        <scheme val="minor"/>
      </rPr>
      <t xml:space="preserve">                                                                                            </t>
    </r>
    <r>
      <rPr>
        <sz val="11"/>
        <color rgb="FF008000"/>
        <rFont val="Calibri"/>
        <family val="2"/>
        <scheme val="minor"/>
      </rPr>
      <t xml:space="preserve">~ 1 Classroom designated for Art History on the  4th floor (TBD) - when not scheduled for open use </t>
    </r>
    <r>
      <rPr>
        <sz val="11"/>
        <color rgb="FF00B050"/>
        <rFont val="Calibri"/>
        <family val="2"/>
        <scheme val="minor"/>
      </rPr>
      <t xml:space="preserve">                                                                              </t>
    </r>
    <r>
      <rPr>
        <b/>
        <sz val="11"/>
        <rFont val="Calibri"/>
        <family val="2"/>
        <scheme val="minor"/>
      </rPr>
      <t>TOTAL ESTIMATED COST: TBD</t>
    </r>
  </si>
  <si>
    <r>
      <rPr>
        <b/>
        <sz val="11"/>
        <rFont val="Calibri"/>
        <family val="2"/>
        <scheme val="minor"/>
      </rPr>
      <t xml:space="preserve">IT SOFTWARE:         </t>
    </r>
    <r>
      <rPr>
        <sz val="11"/>
        <color rgb="FF00B050"/>
        <rFont val="Calibri"/>
        <family val="2"/>
        <scheme val="minor"/>
      </rPr>
      <t xml:space="preserve">                                                         </t>
    </r>
    <r>
      <rPr>
        <sz val="11"/>
        <color rgb="FF008000"/>
        <rFont val="Calibri"/>
        <family val="2"/>
        <scheme val="minor"/>
      </rPr>
      <t xml:space="preserve">~ Accounting software ($5000)     </t>
    </r>
    <r>
      <rPr>
        <sz val="11"/>
        <color rgb="FF00B050"/>
        <rFont val="Calibri"/>
        <family val="2"/>
        <scheme val="minor"/>
      </rPr>
      <t xml:space="preserve">                                                                                                                                                               </t>
    </r>
    <r>
      <rPr>
        <b/>
        <sz val="11"/>
        <rFont val="Calibri"/>
        <family val="2"/>
        <scheme val="minor"/>
      </rPr>
      <t>TOTAL ESTIMATED COST: $5,000</t>
    </r>
  </si>
  <si>
    <r>
      <rPr>
        <b/>
        <sz val="11"/>
        <color theme="1"/>
        <rFont val="Calibri"/>
        <family val="2"/>
        <scheme val="minor"/>
      </rPr>
      <t>IT EQUIPMENT:</t>
    </r>
    <r>
      <rPr>
        <sz val="11"/>
        <color theme="1"/>
        <rFont val="Calibri"/>
        <family val="2"/>
        <scheme val="minor"/>
      </rPr>
      <t xml:space="preserve">                                                                 </t>
    </r>
    <r>
      <rPr>
        <sz val="11"/>
        <color rgb="FF008000"/>
        <rFont val="Calibri"/>
        <family val="2"/>
        <scheme val="minor"/>
      </rPr>
      <t xml:space="preserve">~ 2 Faculty computers running MAC OX and Windows ($4,360)       </t>
    </r>
    <r>
      <rPr>
        <sz val="11"/>
        <color theme="1"/>
        <rFont val="Calibri"/>
        <family val="2"/>
        <scheme val="minor"/>
      </rPr>
      <t xml:space="preserve">          </t>
    </r>
    <r>
      <rPr>
        <b/>
        <sz val="11"/>
        <color theme="1"/>
        <rFont val="Calibri"/>
        <family val="2"/>
        <scheme val="minor"/>
      </rPr>
      <t xml:space="preserve">INSTRUCTIONAL TECHNOLOGY:    </t>
    </r>
    <r>
      <rPr>
        <sz val="11"/>
        <color theme="1"/>
        <rFont val="Calibri"/>
        <family val="2"/>
        <scheme val="minor"/>
      </rPr>
      <t xml:space="preserve">                                        </t>
    </r>
    <r>
      <rPr>
        <sz val="11"/>
        <color rgb="FF008000"/>
        <rFont val="Calibri"/>
        <family val="2"/>
        <scheme val="minor"/>
      </rPr>
      <t xml:space="preserve">~ Monitors to meet Windows 8 touch-screen requirement for lab 312 ($25,000)                                                                                                                              ~ 3 Printers for 312, 323, and 556 ($10,000)                                                                                  ~ 2 Projectors for room 312 and 323 ($10,000)                                                                             ~ 86 Memory upgrades in room 312 and 323 ($10,000)                         </t>
    </r>
    <r>
      <rPr>
        <sz val="11"/>
        <color theme="1"/>
        <rFont val="Calibri"/>
        <family val="2"/>
        <scheme val="minor"/>
      </rPr>
      <t xml:space="preserve">                                                                                                                                   </t>
    </r>
    <r>
      <rPr>
        <b/>
        <sz val="11"/>
        <color theme="1"/>
        <rFont val="Calibri"/>
        <family val="2"/>
        <scheme val="minor"/>
      </rPr>
      <t>TOTAL ESTIMATED COST: $59,360+</t>
    </r>
  </si>
  <si>
    <r>
      <rPr>
        <b/>
        <sz val="11"/>
        <rFont val="Calibri"/>
        <family val="2"/>
        <scheme val="minor"/>
      </rPr>
      <t>COUNSELING:</t>
    </r>
    <r>
      <rPr>
        <sz val="11"/>
        <rFont val="Calibri"/>
        <family val="2"/>
        <scheme val="minor"/>
      </rPr>
      <t xml:space="preserve">                                                                         </t>
    </r>
    <r>
      <rPr>
        <sz val="11"/>
        <color rgb="FF008000"/>
        <rFont val="Calibri"/>
        <family val="2"/>
        <scheme val="minor"/>
      </rPr>
      <t xml:space="preserve">~ 1 Full-time staff assistant ($70,673)       </t>
    </r>
    <r>
      <rPr>
        <sz val="11"/>
        <rFont val="Calibri"/>
        <family val="2"/>
        <scheme val="minor"/>
      </rPr>
      <t xml:space="preserve">                                                                                       </t>
    </r>
    <r>
      <rPr>
        <sz val="11"/>
        <color rgb="FFFFC000"/>
        <rFont val="Calibri"/>
        <family val="2"/>
        <scheme val="minor"/>
      </rPr>
      <t xml:space="preserve">~ 2 Adjunct counselors ($74,917)                                                                                         ~ 1 Contract counselors ($97,812) </t>
    </r>
    <r>
      <rPr>
        <sz val="11"/>
        <color theme="1"/>
        <rFont val="Calibri"/>
        <family val="2"/>
        <scheme val="minor"/>
      </rPr>
      <t xml:space="preserve">                                                                                                                                                           </t>
    </r>
    <r>
      <rPr>
        <sz val="11"/>
        <color rgb="FF00B050"/>
        <rFont val="Calibri"/>
        <family val="2"/>
        <scheme val="minor"/>
      </rPr>
      <t xml:space="preserve">     </t>
    </r>
    <r>
      <rPr>
        <sz val="11"/>
        <color rgb="FF12A2A6"/>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$243,402+                        </t>
    </r>
    <r>
      <rPr>
        <sz val="11"/>
        <color theme="1"/>
        <rFont val="Calibri"/>
        <family val="2"/>
        <scheme val="minor"/>
      </rPr>
      <t xml:space="preserve">                                                                   </t>
    </r>
  </si>
  <si>
    <r>
      <rPr>
        <b/>
        <sz val="11"/>
        <rFont val="Calibri"/>
        <family val="2"/>
        <scheme val="minor"/>
      </rPr>
      <t xml:space="preserve">SUPPLIES:                                                                          </t>
    </r>
    <r>
      <rPr>
        <sz val="11"/>
        <color rgb="FF008000"/>
        <rFont val="Calibri"/>
        <family val="2"/>
        <scheme val="minor"/>
      </rPr>
      <t xml:space="preserve">~ Yearly supply budget ($1500)     </t>
    </r>
    <r>
      <rPr>
        <b/>
        <sz val="11"/>
        <color rgb="FF008000"/>
        <rFont val="Calibri"/>
        <family val="2"/>
        <scheme val="minor"/>
      </rPr>
      <t xml:space="preserve">    </t>
    </r>
    <r>
      <rPr>
        <b/>
        <sz val="11"/>
        <color rgb="FF00B050"/>
        <rFont val="Calibri"/>
        <family val="2"/>
        <scheme val="minor"/>
      </rPr>
      <t xml:space="preserve">                      </t>
    </r>
    <r>
      <rPr>
        <b/>
        <sz val="11"/>
        <rFont val="Calibri"/>
        <family val="2"/>
        <scheme val="minor"/>
      </rPr>
      <t xml:space="preserve">IT EQUIPMENT: </t>
    </r>
    <r>
      <rPr>
        <sz val="11"/>
        <rFont val="Calibri"/>
        <family val="2"/>
        <scheme val="minor"/>
      </rPr>
      <t xml:space="preserve">         </t>
    </r>
    <r>
      <rPr>
        <sz val="11"/>
        <color rgb="FF00B050"/>
        <rFont val="Calibri"/>
        <family val="2"/>
        <scheme val="minor"/>
      </rPr>
      <t xml:space="preserve">        </t>
    </r>
    <r>
      <rPr>
        <sz val="11"/>
        <rFont val="Calibri"/>
        <family val="2"/>
        <scheme val="minor"/>
      </rPr>
      <t xml:space="preserve">                                             </t>
    </r>
    <r>
      <rPr>
        <sz val="11"/>
        <color rgb="FFFFC000"/>
        <rFont val="Calibri"/>
        <family val="2"/>
        <scheme val="minor"/>
      </rPr>
      <t xml:space="preserve">~ 10 Panic buttons in each office for confrontative behavior ($1500)                                                                             ~ 2 Laptops for college and district committee meetings ($1663)     </t>
    </r>
    <r>
      <rPr>
        <sz val="11"/>
        <rFont val="Calibri"/>
        <family val="2"/>
        <scheme val="minor"/>
      </rPr>
      <t xml:space="preserve">                                                 </t>
    </r>
    <r>
      <rPr>
        <b/>
        <sz val="11"/>
        <rFont val="Calibri"/>
        <family val="2"/>
        <scheme val="minor"/>
      </rPr>
      <t>TOTAL ESTIMATED COST: $4663+</t>
    </r>
    <r>
      <rPr>
        <sz val="11"/>
        <rFont val="Calibri"/>
        <family val="2"/>
        <scheme val="minor"/>
      </rPr>
      <t xml:space="preserve">                                                               </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</si>
  <si>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More office space to accommodate full-time and part-time counselors  (TBD)         </t>
    </r>
    <r>
      <rPr>
        <sz val="11"/>
        <color rgb="FF00B050"/>
        <rFont val="Calibri"/>
        <family val="2"/>
        <scheme val="minor"/>
      </rPr>
      <t xml:space="preserve">                                                                      </t>
    </r>
    <r>
      <rPr>
        <b/>
        <sz val="11"/>
        <rFont val="Calibri"/>
        <family val="2"/>
        <scheme val="minor"/>
      </rPr>
      <t xml:space="preserve">THINGS:          </t>
    </r>
    <r>
      <rPr>
        <sz val="11"/>
        <color rgb="FF00B050"/>
        <rFont val="Calibri"/>
        <family val="2"/>
        <scheme val="minor"/>
      </rPr>
      <t xml:space="preserve">                                                                                                   </t>
    </r>
    <r>
      <rPr>
        <sz val="11"/>
        <color rgb="FF008000"/>
        <rFont val="Calibri"/>
        <family val="2"/>
        <scheme val="minor"/>
      </rPr>
      <t xml:space="preserve">~ 2 three drawer lateral file cabinets ($700)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$700+ </t>
    </r>
    <r>
      <rPr>
        <sz val="11"/>
        <color theme="1"/>
        <rFont val="Calibri"/>
        <family val="2"/>
        <scheme val="minor"/>
      </rPr>
      <t xml:space="preserve">      </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</si>
  <si>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1 Additional computer lab to support increase of sections  with appropriate software (TBD)        </t>
    </r>
    <r>
      <rPr>
        <sz val="11"/>
        <color rgb="FF00B050"/>
        <rFont val="Calibri"/>
        <family val="2"/>
        <scheme val="minor"/>
      </rPr>
      <t xml:space="preserve">                                  </t>
    </r>
    <r>
      <rPr>
        <b/>
        <sz val="11"/>
        <rFont val="Calibri"/>
        <family val="2"/>
        <scheme val="minor"/>
      </rPr>
      <t xml:space="preserve">THINGS:    </t>
    </r>
    <r>
      <rPr>
        <b/>
        <sz val="11"/>
        <color rgb="FF00B050"/>
        <rFont val="Calibri"/>
        <family val="2"/>
        <scheme val="minor"/>
      </rPr>
      <t xml:space="preserve">         </t>
    </r>
    <r>
      <rPr>
        <sz val="11"/>
        <color rgb="FF00B050"/>
        <rFont val="Calibri"/>
        <family val="2"/>
        <scheme val="minor"/>
      </rPr>
      <t xml:space="preserve">                                                                    </t>
    </r>
    <r>
      <rPr>
        <sz val="11"/>
        <color rgb="FF008000"/>
        <rFont val="Calibri"/>
        <family val="2"/>
        <scheme val="minor"/>
      </rPr>
      <t xml:space="preserve">~ Sufficient small round tables and chairs (without desks) to make 1-2 classrooms suitable for use of laptop carts (TBD)         </t>
    </r>
    <r>
      <rPr>
        <sz val="11"/>
        <color rgb="FF00B050"/>
        <rFont val="Calibri"/>
        <family val="2"/>
        <scheme val="minor"/>
      </rPr>
      <t xml:space="preserve">                                                    </t>
    </r>
    <r>
      <rPr>
        <b/>
        <sz val="11"/>
        <rFont val="Calibri"/>
        <family val="2"/>
        <scheme val="minor"/>
      </rPr>
      <t xml:space="preserve">TOTAL ESTIMATED COST: TBD     </t>
    </r>
  </si>
  <si>
    <r>
      <rPr>
        <sz val="11"/>
        <color rgb="FF008000"/>
        <rFont val="Calibri"/>
        <family val="2"/>
        <scheme val="minor"/>
      </rPr>
      <t xml:space="preserve">~ Provide adequate and reliable funding for Milvia Street ($3,000)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$3,000</t>
    </r>
  </si>
  <si>
    <r>
      <rPr>
        <b/>
        <sz val="11"/>
        <color theme="1"/>
        <rFont val="Calibri"/>
        <family val="2"/>
        <scheme val="minor"/>
      </rPr>
      <t xml:space="preserve">IT EQUIPMENT: </t>
    </r>
    <r>
      <rPr>
        <sz val="11"/>
        <color theme="1"/>
        <rFont val="Calibri"/>
        <family val="2"/>
        <scheme val="minor"/>
      </rPr>
      <t xml:space="preserve">                                                                         </t>
    </r>
    <r>
      <rPr>
        <sz val="11"/>
        <color rgb="FF008000"/>
        <rFont val="Calibri"/>
        <family val="2"/>
        <scheme val="minor"/>
      </rPr>
      <t xml:space="preserve">~ 4 Computers for ESL office, room 558 ($5,039)                     </t>
    </r>
    <r>
      <rPr>
        <sz val="11"/>
        <color theme="1"/>
        <rFont val="Calibri"/>
        <family val="2"/>
        <scheme val="minor"/>
      </rPr>
      <t xml:space="preserve">                                                                                                                          </t>
    </r>
    <r>
      <rPr>
        <b/>
        <sz val="11"/>
        <color theme="1"/>
        <rFont val="Calibri"/>
        <family val="2"/>
        <scheme val="minor"/>
      </rPr>
      <t>TOTAL ESTIMATED COST: $5,039</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</si>
  <si>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Computer lab access with appropriate software (TBD) </t>
    </r>
    <r>
      <rPr>
        <b/>
        <sz val="11"/>
        <color rgb="FF008000"/>
        <rFont val="Calibri"/>
        <family val="2"/>
        <scheme val="minor"/>
      </rPr>
      <t xml:space="preserve">   </t>
    </r>
    <r>
      <rPr>
        <b/>
        <sz val="11"/>
        <color theme="1"/>
        <rFont val="Calibri"/>
        <family val="2"/>
        <scheme val="minor"/>
      </rPr>
      <t xml:space="preserve">                                </t>
    </r>
    <r>
      <rPr>
        <sz val="11"/>
        <color rgb="FFFF0000"/>
        <rFont val="Calibri"/>
        <family val="2"/>
        <scheme val="minor"/>
      </rPr>
      <t xml:space="preserve">~ Designated ESL computer lab/learning center in new building (TBD) </t>
    </r>
    <r>
      <rPr>
        <b/>
        <sz val="11"/>
        <color theme="1"/>
        <rFont val="Calibri"/>
        <family val="2"/>
        <scheme val="minor"/>
      </rPr>
      <t xml:space="preserve">                                                                                                                                                                              THINGS:   </t>
    </r>
    <r>
      <rPr>
        <sz val="11"/>
        <color theme="1"/>
        <rFont val="Calibri"/>
        <family val="2"/>
        <scheme val="minor"/>
      </rPr>
      <t xml:space="preserve">                                                                                   </t>
    </r>
    <r>
      <rPr>
        <sz val="11"/>
        <color rgb="FF008000"/>
        <rFont val="Calibri"/>
        <family val="2"/>
        <scheme val="minor"/>
      </rPr>
      <t xml:space="preserve">~ Tables and chairs for 1-2 classrooms so computer carts can be used (TBD)        </t>
    </r>
    <r>
      <rPr>
        <sz val="11"/>
        <color rgb="FF00B050"/>
        <rFont val="Calibri"/>
        <family val="2"/>
        <scheme val="minor"/>
      </rPr>
      <t xml:space="preserve">       </t>
    </r>
    <r>
      <rPr>
        <sz val="11"/>
        <color theme="1"/>
        <rFont val="Calibri"/>
        <family val="2"/>
        <scheme val="minor"/>
      </rPr>
      <t xml:space="preserve">                                                                                              </t>
    </r>
    <r>
      <rPr>
        <b/>
        <sz val="11"/>
        <rFont val="Calibri"/>
        <family val="2"/>
        <scheme val="minor"/>
      </rPr>
      <t xml:space="preserve">TOTAL ESTIMATED COST: TBD          </t>
    </r>
    <r>
      <rPr>
        <sz val="11"/>
        <color theme="1"/>
        <rFont val="Calibri"/>
        <family val="2"/>
        <scheme val="minor"/>
      </rPr>
      <t xml:space="preserve">                                                                                                                                                </t>
    </r>
  </si>
  <si>
    <r>
      <rPr>
        <sz val="11"/>
        <color rgb="FF008000"/>
        <rFont val="Calibri"/>
        <family val="2"/>
        <scheme val="minor"/>
      </rPr>
      <t xml:space="preserve">~ 1 Full-time faculty ($97,812)                                                    ~ 1 Part-time librarian ($37,000)                                                                               ~ 2 Full-time library techs ($68,138)                                                                                                                      ~ 1 Part-time tech 1  ($15,000)                           ~ 9 Student workers ($58,401)                  ~ Funding for overload, ZZOIS time, or part-time staffing for Fall 2014 course ($3,000)           </t>
    </r>
    <r>
      <rPr>
        <sz val="11"/>
        <color rgb="FF00B050"/>
        <rFont val="Calibri"/>
        <family val="2"/>
        <scheme val="minor"/>
      </rPr>
      <t xml:space="preserve">                                                                                                                                                                                                                                                                      </t>
    </r>
    <r>
      <rPr>
        <b/>
        <sz val="11"/>
        <rFont val="Calibri"/>
        <family val="2"/>
        <scheme val="minor"/>
      </rPr>
      <t>TOTAL ESTIMATED COST: $279,351+</t>
    </r>
  </si>
  <si>
    <r>
      <rPr>
        <b/>
        <sz val="11"/>
        <color theme="1"/>
        <rFont val="Calibri"/>
        <family val="2"/>
        <scheme val="minor"/>
      </rPr>
      <t>SPACE:</t>
    </r>
    <r>
      <rPr>
        <sz val="11"/>
        <color theme="1"/>
        <rFont val="Calibri"/>
        <family val="2"/>
        <scheme val="minor"/>
      </rPr>
      <t xml:space="preserve">                                                                                            </t>
    </r>
    <r>
      <rPr>
        <sz val="11"/>
        <color rgb="FFFF0000"/>
        <rFont val="Calibri"/>
        <family val="2"/>
        <scheme val="minor"/>
      </rPr>
      <t xml:space="preserve">~ Space designated to library in new building , including equipment, furniture, etc.  ($226,408.96; see tab Lib_Additional Space)                 </t>
    </r>
    <r>
      <rPr>
        <sz val="11"/>
        <color theme="1"/>
        <rFont val="Calibri"/>
        <family val="2"/>
        <scheme val="minor"/>
      </rPr>
      <t xml:space="preserve">                                                                                                                                                                                                                                                                                  </t>
    </r>
    <r>
      <rPr>
        <b/>
        <sz val="11"/>
        <color theme="1"/>
        <rFont val="Calibri"/>
        <family val="2"/>
        <scheme val="minor"/>
      </rPr>
      <t xml:space="preserve">THINGS: </t>
    </r>
    <r>
      <rPr>
        <sz val="11"/>
        <color theme="1"/>
        <rFont val="Calibri"/>
        <family val="2"/>
        <scheme val="minor"/>
      </rPr>
      <t xml:space="preserve">                                                                                                         </t>
    </r>
    <r>
      <rPr>
        <sz val="11"/>
        <color rgb="FF008000"/>
        <rFont val="Calibri"/>
        <family val="2"/>
        <scheme val="minor"/>
      </rPr>
      <t xml:space="preserve">~ 2 Security cameras ($3,000)     </t>
    </r>
    <r>
      <rPr>
        <sz val="11"/>
        <color theme="1"/>
        <rFont val="Calibri"/>
        <family val="2"/>
        <scheme val="minor"/>
      </rPr>
      <t xml:space="preserve">                                                         </t>
    </r>
    <r>
      <rPr>
        <sz val="11"/>
        <color rgb="FFFFC000"/>
        <rFont val="Calibri"/>
        <family val="2"/>
        <scheme val="minor"/>
      </rPr>
      <t xml:space="preserve">~ Shelving units and displays for zines and LibChat signage ($3,000)                                                                                                                                        ~ 3 Photocopiers ($30,000)        </t>
    </r>
    <r>
      <rPr>
        <sz val="11"/>
        <color theme="1"/>
        <rFont val="Calibri"/>
        <family val="2"/>
        <scheme val="minor"/>
      </rPr>
      <t xml:space="preserve">                                                                                                                                                                                                  </t>
    </r>
    <r>
      <rPr>
        <b/>
        <sz val="11"/>
        <color theme="1"/>
        <rFont val="Calibri"/>
        <family val="2"/>
        <scheme val="minor"/>
      </rPr>
      <t>TOTAL ESTIMATED COST: $262,408.96+</t>
    </r>
  </si>
  <si>
    <r>
      <rPr>
        <sz val="11"/>
        <color rgb="FF008000"/>
        <rFont val="Calibri"/>
        <family val="2"/>
        <scheme val="minor"/>
      </rPr>
      <t xml:space="preserve">~ 1 Student worker for tutorial assistance ($6,489)              </t>
    </r>
    <r>
      <rPr>
        <sz val="11"/>
        <color rgb="FFFFC000"/>
        <rFont val="Calibri"/>
        <family val="2"/>
        <scheme val="minor"/>
      </rPr>
      <t xml:space="preserve">                                                             ~ 1 Student assistant for administrative tasks ($6,489)   </t>
    </r>
    <r>
      <rPr>
        <sz val="11"/>
        <color theme="1"/>
        <rFont val="Calibri"/>
        <family val="2"/>
        <scheme val="minor"/>
      </rPr>
      <t xml:space="preserve">                                          </t>
    </r>
    <r>
      <rPr>
        <sz val="11"/>
        <color rgb="FFFFC000"/>
        <rFont val="Calibri"/>
        <family val="2"/>
        <scheme val="minor"/>
      </rPr>
      <t xml:space="preserve">~ 3-5 Units release-time to oversee website, develop tutorial web-site, and update Task-stream, and Curricunet ($3000)      </t>
    </r>
    <r>
      <rPr>
        <sz val="11"/>
        <color rgb="FFFF0000"/>
        <rFont val="Calibri"/>
        <family val="2"/>
        <scheme val="minor"/>
      </rPr>
      <t xml:space="preserve">                                                                                                                            ~ Student worker 5-10 hours per week to help with website development ($1100)           </t>
    </r>
    <r>
      <rPr>
        <sz val="11"/>
        <color theme="1"/>
        <rFont val="Calibri"/>
        <family val="2"/>
        <scheme val="minor"/>
      </rPr>
      <t xml:space="preserve">                                                                                                                                                         </t>
    </r>
    <r>
      <rPr>
        <b/>
        <sz val="11"/>
        <color theme="1"/>
        <rFont val="Calibri"/>
        <family val="2"/>
        <scheme val="minor"/>
      </rPr>
      <t>TOTAL ESTIMATED COST: $17,078+</t>
    </r>
    <r>
      <rPr>
        <sz val="11"/>
        <color theme="1"/>
        <rFont val="Calibri"/>
        <family val="2"/>
        <scheme val="minor"/>
      </rPr>
      <t xml:space="preserve">                                                                 </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</si>
  <si>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Office supplies, such as dry erase markers, paperclips, manila folders, hanging files, stapler, organizers for faculty, etc. ($1500)            </t>
    </r>
    <r>
      <rPr>
        <sz val="11"/>
        <color theme="1"/>
        <rFont val="Calibri"/>
        <family val="2"/>
        <scheme val="minor"/>
      </rPr>
      <t xml:space="preserve">                                                                                     </t>
    </r>
    <r>
      <rPr>
        <sz val="11"/>
        <color rgb="FFFFC000"/>
        <rFont val="Calibri"/>
        <family val="2"/>
        <scheme val="minor"/>
      </rPr>
      <t xml:space="preserve">~ Toner cartridge for printer in the Math Lab ($500)     </t>
    </r>
    <r>
      <rPr>
        <sz val="11"/>
        <color theme="1"/>
        <rFont val="Calibri"/>
        <family val="2"/>
        <scheme val="minor"/>
      </rPr>
      <t xml:space="preserve">                                                                    </t>
    </r>
    <r>
      <rPr>
        <sz val="11"/>
        <color rgb="FFFFC000"/>
        <rFont val="Calibri"/>
        <family val="2"/>
        <scheme val="minor"/>
      </rPr>
      <t xml:space="preserve">~Yearly supplies budget ($1500)     </t>
    </r>
    <r>
      <rPr>
        <sz val="11"/>
        <color theme="1"/>
        <rFont val="Calibri"/>
        <family val="2"/>
        <scheme val="minor"/>
      </rPr>
      <t xml:space="preserve">                        </t>
    </r>
    <r>
      <rPr>
        <b/>
        <sz val="11"/>
        <color theme="1"/>
        <rFont val="Calibri"/>
        <family val="2"/>
        <scheme val="minor"/>
      </rPr>
      <t xml:space="preserve">IT EQUIPMENT:     </t>
    </r>
    <r>
      <rPr>
        <sz val="11"/>
        <color theme="1"/>
        <rFont val="Calibri"/>
        <family val="2"/>
        <scheme val="minor"/>
      </rPr>
      <t xml:space="preserve">                                                                                       </t>
    </r>
    <r>
      <rPr>
        <sz val="11"/>
        <color rgb="FFFF0000"/>
        <rFont val="Calibri"/>
        <family val="2"/>
        <scheme val="minor"/>
      </rPr>
      <t xml:space="preserve">~ 5 New computers ($8290) </t>
    </r>
    <r>
      <rPr>
        <sz val="11"/>
        <color theme="1"/>
        <rFont val="Calibri"/>
        <family val="2"/>
        <scheme val="minor"/>
      </rPr>
      <t xml:space="preserve">                                                                                                                                             </t>
    </r>
    <r>
      <rPr>
        <b/>
        <sz val="11"/>
        <color theme="1"/>
        <rFont val="Calibri"/>
        <family val="2"/>
        <scheme val="minor"/>
      </rPr>
      <t>TOTAL ESTIMATED COST: $11,790+ (see Math tab)</t>
    </r>
    <r>
      <rPr>
        <sz val="11"/>
        <color theme="1"/>
        <rFont val="Calibri"/>
        <family val="2"/>
        <scheme val="minor"/>
      </rPr>
      <t xml:space="preserve">                                                                 </t>
    </r>
  </si>
  <si>
    <r>
      <rPr>
        <b/>
        <sz val="11"/>
        <color theme="1"/>
        <rFont val="Calibri"/>
        <family val="2"/>
        <scheme val="minor"/>
      </rPr>
      <t>SPACE:</t>
    </r>
    <r>
      <rPr>
        <sz val="11"/>
        <color theme="1"/>
        <rFont val="Calibri"/>
        <family val="2"/>
        <scheme val="minor"/>
      </rPr>
      <t xml:space="preserve">                                                                                            </t>
    </r>
    <r>
      <rPr>
        <sz val="11"/>
        <color rgb="FF008000"/>
        <rFont val="Calibri"/>
        <family val="2"/>
        <scheme val="minor"/>
      </rPr>
      <t xml:space="preserve">~ Large classrooms to accomodate 40-50 students (TBD)                                                                                                                                                                                                                    ~ Move the hybrid math courses in rooms 321 to 126 and offer them as online/hybrids--home needed for 19 Mac desktop computers (TBD)                                                                   ~ Turn 321 into a dedicated math lecture room (TBD)                       </t>
    </r>
    <r>
      <rPr>
        <sz val="11"/>
        <color rgb="FF00B050"/>
        <rFont val="Calibri"/>
        <family val="2"/>
        <scheme val="minor"/>
      </rPr>
      <t xml:space="preserve">                      </t>
    </r>
    <r>
      <rPr>
        <b/>
        <sz val="11"/>
        <rFont val="Calibri"/>
        <family val="2"/>
        <scheme val="minor"/>
      </rPr>
      <t xml:space="preserve">THINGS:        </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50 – 55 Individual desks ($8,250)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$8,250     </t>
    </r>
    <r>
      <rPr>
        <sz val="11"/>
        <color theme="1"/>
        <rFont val="Calibri"/>
        <family val="2"/>
        <scheme val="minor"/>
      </rPr>
      <t xml:space="preserve">                                                                                                                                                                                                                                                                                                                                                                                                     </t>
    </r>
  </si>
  <si>
    <r>
      <rPr>
        <sz val="11"/>
        <color rgb="FF008000"/>
        <rFont val="Calibri"/>
        <family val="2"/>
        <scheme val="minor"/>
      </rPr>
      <t xml:space="preserve">~ Enrollment cap of 35 students for basic skills courses (TBD)             </t>
    </r>
    <r>
      <rPr>
        <sz val="11"/>
        <color theme="1"/>
        <rFont val="Calibri"/>
        <family val="2"/>
        <scheme val="minor"/>
      </rPr>
      <t xml:space="preserve">                                                                                                                                                                                          </t>
    </r>
  </si>
  <si>
    <r>
      <rPr>
        <b/>
        <sz val="11"/>
        <color theme="1"/>
        <rFont val="Calibri"/>
        <family val="2"/>
        <scheme val="minor"/>
      </rPr>
      <t xml:space="preserve">SUPPLIES:                                                                                    </t>
    </r>
    <r>
      <rPr>
        <sz val="11"/>
        <color rgb="FFFF0000"/>
        <rFont val="Calibri"/>
        <family val="2"/>
        <scheme val="minor"/>
      </rPr>
      <t>~ Foreign language films ($350)</t>
    </r>
    <r>
      <rPr>
        <b/>
        <sz val="11"/>
        <color theme="1"/>
        <rFont val="Calibri"/>
        <family val="2"/>
        <scheme val="minor"/>
      </rPr>
      <t xml:space="preserve">                                                  IT SOFTWARE:  </t>
    </r>
    <r>
      <rPr>
        <sz val="11"/>
        <color theme="1"/>
        <rFont val="Calibri"/>
        <family val="2"/>
        <scheme val="minor"/>
      </rPr>
      <t xml:space="preserve">                                                                             </t>
    </r>
    <r>
      <rPr>
        <sz val="11"/>
        <color rgb="FFFFC000"/>
        <rFont val="Calibri"/>
        <family val="2"/>
        <scheme val="minor"/>
      </rPr>
      <t xml:space="preserve">~ Language software  for Portuguese, French and Arabic ($1500)  </t>
    </r>
    <r>
      <rPr>
        <sz val="11"/>
        <color theme="1"/>
        <rFont val="Calibri"/>
        <family val="2"/>
        <scheme val="minor"/>
      </rPr>
      <t xml:space="preserve">                                                                           </t>
    </r>
    <r>
      <rPr>
        <sz val="11"/>
        <color rgb="FFFFC000"/>
        <rFont val="Calibri"/>
        <family val="2"/>
        <scheme val="minor"/>
      </rPr>
      <t>~ Tell Me More software ($5000)</t>
    </r>
    <r>
      <rPr>
        <sz val="11"/>
        <color theme="1"/>
        <rFont val="Calibri"/>
        <family val="2"/>
        <scheme val="minor"/>
      </rPr>
      <t xml:space="preserve">                               </t>
    </r>
    <r>
      <rPr>
        <b/>
        <sz val="11"/>
        <color theme="1"/>
        <rFont val="Calibri"/>
        <family val="2"/>
        <scheme val="minor"/>
      </rPr>
      <t xml:space="preserve">IT EQUIPMENT:  </t>
    </r>
    <r>
      <rPr>
        <sz val="11"/>
        <color theme="1"/>
        <rFont val="Calibri"/>
        <family val="2"/>
        <scheme val="minor"/>
      </rPr>
      <t xml:space="preserve">                                                                                                                                                          </t>
    </r>
    <r>
      <rPr>
        <sz val="11"/>
        <color rgb="FF008000"/>
        <rFont val="Calibri"/>
        <family val="2"/>
        <scheme val="minor"/>
      </rPr>
      <t xml:space="preserve">~ Update 3 faculty computers ($4500)  </t>
    </r>
    <r>
      <rPr>
        <sz val="11"/>
        <color theme="1"/>
        <rFont val="Calibri"/>
        <family val="2"/>
        <scheme val="minor"/>
      </rPr>
      <t xml:space="preserve">                                                                          </t>
    </r>
    <r>
      <rPr>
        <b/>
        <sz val="11"/>
        <color theme="1"/>
        <rFont val="Calibri"/>
        <family val="2"/>
        <scheme val="minor"/>
      </rPr>
      <t xml:space="preserve">INSTRUCTIONAL TECHNOLOGY:  </t>
    </r>
    <r>
      <rPr>
        <sz val="11"/>
        <color theme="1"/>
        <rFont val="Calibri"/>
        <family val="2"/>
        <scheme val="minor"/>
      </rPr>
      <t xml:space="preserve">                                                                                   </t>
    </r>
    <r>
      <rPr>
        <sz val="11"/>
        <color rgb="FF008000"/>
        <rFont val="Calibri"/>
        <family val="2"/>
        <scheme val="minor"/>
      </rPr>
      <t xml:space="preserve">~ Technology repairs and upgrades for classrooms 212, 214, 216 ($5000, IT to eveluate)           </t>
    </r>
    <r>
      <rPr>
        <sz val="11"/>
        <color theme="1"/>
        <rFont val="Calibri"/>
        <family val="2"/>
        <scheme val="minor"/>
      </rPr>
      <t xml:space="preserve">                                                                                                                                   </t>
    </r>
    <r>
      <rPr>
        <b/>
        <sz val="11"/>
        <color theme="1"/>
        <rFont val="Calibri"/>
        <family val="2"/>
        <scheme val="minor"/>
      </rPr>
      <t xml:space="preserve">TOTAL ESTIMATED COST: $16,350+ </t>
    </r>
    <r>
      <rPr>
        <sz val="11"/>
        <color theme="1"/>
        <rFont val="Calibri"/>
        <family val="2"/>
        <scheme val="minor"/>
      </rPr>
      <t xml:space="preserve">                                         </t>
    </r>
  </si>
  <si>
    <r>
      <rPr>
        <b/>
        <sz val="11"/>
        <color theme="1"/>
        <rFont val="Calibri"/>
        <family val="2"/>
        <scheme val="minor"/>
      </rPr>
      <t xml:space="preserve">IT SOFTWARE:                       </t>
    </r>
    <r>
      <rPr>
        <sz val="11"/>
        <color theme="1"/>
        <rFont val="Calibri"/>
        <family val="2"/>
        <scheme val="minor"/>
      </rPr>
      <t xml:space="preserve">                                           </t>
    </r>
    <r>
      <rPr>
        <sz val="11"/>
        <color rgb="FF008000"/>
        <rFont val="Calibri"/>
        <family val="2"/>
        <scheme val="minor"/>
      </rPr>
      <t xml:space="preserve">~ 1 Virtual Private Server ($1500)      </t>
    </r>
    <r>
      <rPr>
        <sz val="11"/>
        <color theme="1"/>
        <rFont val="Calibri"/>
        <family val="2"/>
        <scheme val="minor"/>
      </rPr>
      <t xml:space="preserve">                     </t>
    </r>
    <r>
      <rPr>
        <sz val="11"/>
        <color rgb="FFFFC000"/>
        <rFont val="Calibri"/>
        <family val="2"/>
        <scheme val="minor"/>
      </rPr>
      <t xml:space="preserve">~ 30 Coda - Integrated Development Environment ($2250)     </t>
    </r>
    <r>
      <rPr>
        <sz val="11"/>
        <color theme="1"/>
        <rFont val="Calibri"/>
        <family val="2"/>
        <scheme val="minor"/>
      </rPr>
      <t xml:space="preserve">                                                 </t>
    </r>
    <r>
      <rPr>
        <b/>
        <sz val="11"/>
        <color theme="1"/>
        <rFont val="Calibri"/>
        <family val="2"/>
        <scheme val="minor"/>
      </rPr>
      <t xml:space="preserve">INSTRUCTIONAL TECHNOLOGY:        </t>
    </r>
    <r>
      <rPr>
        <sz val="11"/>
        <color theme="1"/>
        <rFont val="Calibri"/>
        <family val="2"/>
        <scheme val="minor"/>
      </rPr>
      <t xml:space="preserve">                                        </t>
    </r>
    <r>
      <rPr>
        <sz val="11"/>
        <color rgb="FFFFC000"/>
        <rFont val="Calibri"/>
        <family val="2"/>
        <scheme val="minor"/>
      </rPr>
      <t xml:space="preserve">~ 30 IPAD Air ($15,000)                                                        ~ 1 KingdomView Robotic Video System - 3 Cannon Robotic Cameras ($7947)                                                                                ~1 MAC Pro - Quad Core Dual GPU ($3000)                                                                                    ~ 2 Apple Thunderbolt Display ($2000)   </t>
    </r>
    <r>
      <rPr>
        <sz val="11"/>
        <color theme="1"/>
        <rFont val="Calibri"/>
        <family val="2"/>
        <scheme val="minor"/>
      </rPr>
      <t xml:space="preserve">                                                                                     </t>
    </r>
    <r>
      <rPr>
        <b/>
        <sz val="11"/>
        <color theme="1"/>
        <rFont val="Calibri"/>
        <family val="2"/>
        <scheme val="minor"/>
      </rPr>
      <t>TOTAL ESTIMATED COST: $31,697+</t>
    </r>
  </si>
  <si>
    <r>
      <rPr>
        <b/>
        <sz val="11"/>
        <color theme="1"/>
        <rFont val="Calibri"/>
        <family val="2"/>
        <scheme val="minor"/>
      </rPr>
      <t>D. EARTH SCIENCES =  GEOGRAPHY, GEOLOGY, OCEANOGRAPHY, PHYSICS:</t>
    </r>
    <r>
      <rPr>
        <sz val="11"/>
        <color theme="1"/>
        <rFont val="Calibri"/>
        <family val="2"/>
        <scheme val="minor"/>
      </rPr>
      <t xml:space="preserve">                                                                                                                                            </t>
    </r>
    <r>
      <rPr>
        <sz val="11"/>
        <color rgb="FF008000"/>
        <rFont val="Calibri"/>
        <family val="2"/>
        <scheme val="minor"/>
      </rPr>
      <t>~ Student workers (15 equiv. hours/week @ 9.16)  ($3,206)</t>
    </r>
    <r>
      <rPr>
        <sz val="11"/>
        <color theme="1"/>
        <rFont val="Calibri"/>
        <family val="2"/>
        <scheme val="minor"/>
      </rPr>
      <t xml:space="preserve">
</t>
    </r>
    <r>
      <rPr>
        <b/>
        <sz val="11"/>
        <color theme="1"/>
        <rFont val="Calibri"/>
        <family val="2"/>
        <scheme val="minor"/>
      </rPr>
      <t xml:space="preserve">TOTAL ESTIMATED COST: $3,206     </t>
    </r>
    <r>
      <rPr>
        <sz val="11"/>
        <color theme="1"/>
        <rFont val="Calibri"/>
        <family val="2"/>
        <scheme val="minor"/>
      </rPr>
      <t xml:space="preserve">                           
</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</si>
  <si>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Dedicated laboratory room for the earth sciences  (TBD)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TBD               </t>
    </r>
    <r>
      <rPr>
        <sz val="11"/>
        <color theme="1"/>
        <rFont val="Calibri"/>
        <family val="2"/>
        <scheme val="minor"/>
      </rPr>
      <t xml:space="preserve">    </t>
    </r>
  </si>
  <si>
    <r>
      <rPr>
        <b/>
        <sz val="11"/>
        <color theme="1"/>
        <rFont val="Calibri"/>
        <family val="2"/>
        <scheme val="minor"/>
      </rPr>
      <t xml:space="preserve">INSTRUCTIONAL EQUIPMENT:   </t>
    </r>
    <r>
      <rPr>
        <sz val="11"/>
        <color theme="1"/>
        <rFont val="Calibri"/>
        <family val="2"/>
        <scheme val="minor"/>
      </rPr>
      <t xml:space="preserve">                                                          </t>
    </r>
    <r>
      <rPr>
        <sz val="11"/>
        <color rgb="FF008000"/>
        <rFont val="Calibri"/>
        <family val="2"/>
        <scheme val="minor"/>
      </rPr>
      <t xml:space="preserve">~ Replace broken and old equipment and purchase more advanced equipment (TBD)             </t>
    </r>
    <r>
      <rPr>
        <sz val="11"/>
        <color theme="1"/>
        <rFont val="Calibri"/>
        <family val="2"/>
        <scheme val="minor"/>
      </rPr>
      <t xml:space="preserve">                                                     ~ </t>
    </r>
    <r>
      <rPr>
        <i/>
        <sz val="11"/>
        <color theme="1"/>
        <rFont val="Calibri"/>
        <family val="2"/>
        <scheme val="minor"/>
      </rPr>
      <t>Biology/Biotechnology ($260k)</t>
    </r>
    <r>
      <rPr>
        <sz val="11"/>
        <color theme="1"/>
        <rFont val="Calibri"/>
        <family val="2"/>
        <scheme val="minor"/>
      </rPr>
      <t xml:space="preserve">                                                                                          </t>
    </r>
    <r>
      <rPr>
        <sz val="11"/>
        <color rgb="FF008000"/>
        <rFont val="Calibri"/>
        <family val="2"/>
        <scheme val="minor"/>
      </rPr>
      <t xml:space="preserve">1. Microscopes, biology and biotechnology (100k) 
2. Ion Torrent DNA Sequencer w/ accessories (66k) 
3. Flow Cytometer, biotechnology (100k)     </t>
    </r>
    <r>
      <rPr>
        <sz val="11"/>
        <color theme="1"/>
        <rFont val="Calibri"/>
        <family val="2"/>
        <scheme val="minor"/>
      </rPr>
      <t xml:space="preserve">                                                                                                                       </t>
    </r>
    <r>
      <rPr>
        <b/>
        <sz val="11"/>
        <color theme="1"/>
        <rFont val="Calibri"/>
        <family val="2"/>
        <scheme val="minor"/>
      </rPr>
      <t xml:space="preserve">INSTRUCTIONAL SUPPLIES:
</t>
    </r>
    <r>
      <rPr>
        <sz val="11"/>
        <color rgb="FF008000"/>
        <rFont val="Calibri"/>
        <family val="2"/>
        <scheme val="minor"/>
      </rPr>
      <t>Chemicals ($10k)
Consumables ($5k)</t>
    </r>
    <r>
      <rPr>
        <b/>
        <sz val="11"/>
        <color theme="1"/>
        <rFont val="Calibri"/>
        <family val="2"/>
        <scheme val="minor"/>
      </rPr>
      <t xml:space="preserve">
TOTAL ESTIMATED COST: $281,000+
</t>
    </r>
  </si>
  <si>
    <r>
      <rPr>
        <b/>
        <sz val="11"/>
        <color theme="1"/>
        <rFont val="Calibri"/>
        <family val="2"/>
        <scheme val="minor"/>
      </rPr>
      <t>A. AFRICAN AMERICAN STUDIES:</t>
    </r>
    <r>
      <rPr>
        <sz val="11"/>
        <color theme="1"/>
        <rFont val="Calibri"/>
        <family val="2"/>
        <scheme val="minor"/>
      </rPr>
      <t xml:space="preserve">                    </t>
    </r>
    <r>
      <rPr>
        <sz val="11"/>
        <color rgb="FF008000"/>
        <rFont val="Calibri"/>
        <family val="2"/>
        <scheme val="minor"/>
      </rPr>
      <t xml:space="preserve">~ Build adjunct pool (TBD)    </t>
    </r>
    <r>
      <rPr>
        <sz val="11"/>
        <color theme="1"/>
        <rFont val="Calibri"/>
        <family val="2"/>
        <scheme val="minor"/>
      </rPr>
      <t xml:space="preserve">                                   </t>
    </r>
  </si>
  <si>
    <r>
      <rPr>
        <b/>
        <sz val="11"/>
        <color theme="1"/>
        <rFont val="Calibri"/>
        <family val="2"/>
        <scheme val="minor"/>
      </rPr>
      <t xml:space="preserve">B. ANTHROPOLOGY: </t>
    </r>
    <r>
      <rPr>
        <sz val="11"/>
        <color theme="1"/>
        <rFont val="Calibri"/>
        <family val="2"/>
        <scheme val="minor"/>
      </rPr>
      <t xml:space="preserve">                                                       </t>
    </r>
    <r>
      <rPr>
        <sz val="11"/>
        <color rgb="FF008000"/>
        <rFont val="Calibri"/>
        <family val="2"/>
        <scheme val="minor"/>
      </rPr>
      <t xml:space="preserve">~ 2 Student workers ($3,244)  </t>
    </r>
    <r>
      <rPr>
        <sz val="11"/>
        <color rgb="FF00B050"/>
        <rFont val="Calibri"/>
        <family val="2"/>
        <scheme val="minor"/>
      </rPr>
      <t xml:space="preserve">  </t>
    </r>
    <r>
      <rPr>
        <sz val="11"/>
        <color theme="1"/>
        <rFont val="Calibri"/>
        <family val="2"/>
        <scheme val="minor"/>
      </rPr>
      <t xml:space="preserve">                                                         </t>
    </r>
    <r>
      <rPr>
        <sz val="11"/>
        <color rgb="FFFFC000"/>
        <rFont val="Calibri"/>
        <family val="2"/>
        <scheme val="minor"/>
      </rPr>
      <t xml:space="preserve">~ 1 Full-time faculty ($97,812)  </t>
    </r>
    <r>
      <rPr>
        <sz val="11"/>
        <color theme="1"/>
        <rFont val="Calibri"/>
        <family val="2"/>
        <scheme val="minor"/>
      </rPr>
      <t xml:space="preserve">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$101,056+      </t>
    </r>
    <r>
      <rPr>
        <sz val="11"/>
        <color theme="1"/>
        <rFont val="Calibri"/>
        <family val="2"/>
        <scheme val="minor"/>
      </rPr>
      <t xml:space="preserve">                                  </t>
    </r>
  </si>
  <si>
    <r>
      <rPr>
        <b/>
        <sz val="11"/>
        <color theme="1"/>
        <rFont val="Calibri"/>
        <family val="2"/>
        <scheme val="minor"/>
      </rPr>
      <t xml:space="preserve">C. ASIAN AMERICAN STUDIES:    </t>
    </r>
    <r>
      <rPr>
        <sz val="11"/>
        <color theme="1"/>
        <rFont val="Calibri"/>
        <family val="2"/>
        <scheme val="minor"/>
      </rPr>
      <t xml:space="preserve">                     </t>
    </r>
    <r>
      <rPr>
        <sz val="11"/>
        <color rgb="FF008000"/>
        <rFont val="Calibri"/>
        <family val="2"/>
        <scheme val="minor"/>
      </rPr>
      <t xml:space="preserve">~ Build adjunct pool (TBD)         </t>
    </r>
    <r>
      <rPr>
        <sz val="11"/>
        <color theme="1"/>
        <rFont val="Calibri"/>
        <family val="2"/>
        <scheme val="minor"/>
      </rPr>
      <t xml:space="preserve">                                                                                                                                 </t>
    </r>
  </si>
  <si>
    <r>
      <rPr>
        <b/>
        <sz val="11"/>
        <color theme="1"/>
        <rFont val="Calibri"/>
        <family val="2"/>
        <scheme val="minor"/>
      </rPr>
      <t xml:space="preserve">F. MEXICAN and LATIN AMERICAN STUDIES:    </t>
    </r>
    <r>
      <rPr>
        <sz val="11"/>
        <color theme="1"/>
        <rFont val="Calibri"/>
        <family val="2"/>
        <scheme val="minor"/>
      </rPr>
      <t xml:space="preserve">                                                                                                                                         </t>
    </r>
    <r>
      <rPr>
        <sz val="11"/>
        <color rgb="FF008000"/>
        <rFont val="Calibri"/>
        <family val="2"/>
        <scheme val="minor"/>
      </rPr>
      <t xml:space="preserve">~ Build adjunct pool (TBD)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</si>
  <si>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rPr>
        <b/>
        <sz val="11"/>
        <rFont val="Calibri"/>
        <family val="2"/>
        <scheme val="minor"/>
      </rPr>
      <t xml:space="preserve">G. POLITICAL SCIENCE: </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1 Full-time faculty ($97,812)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$97,812+      </t>
    </r>
    <r>
      <rPr>
        <sz val="11"/>
        <color theme="1"/>
        <rFont val="Calibri"/>
        <family val="2"/>
        <scheme val="minor"/>
      </rPr>
      <t xml:space="preserve">                                  </t>
    </r>
  </si>
  <si>
    <r>
      <rPr>
        <b/>
        <sz val="11"/>
        <color theme="1"/>
        <rFont val="Calibri"/>
        <family val="2"/>
        <scheme val="minor"/>
      </rPr>
      <t xml:space="preserve">H. PSYCHOLOGY: </t>
    </r>
    <r>
      <rPr>
        <sz val="11"/>
        <color theme="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1 Full-time faculty ($97,812)    </t>
    </r>
    <r>
      <rPr>
        <sz val="11"/>
        <color theme="1"/>
        <rFont val="Calibri"/>
        <family val="2"/>
        <scheme val="minor"/>
      </rPr>
      <t xml:space="preserve">                                                                                                                                                                                                                                                                                                                                      </t>
    </r>
    <r>
      <rPr>
        <b/>
        <sz val="11"/>
        <color theme="1"/>
        <rFont val="Calibri"/>
        <family val="2"/>
        <scheme val="minor"/>
      </rPr>
      <t xml:space="preserve">TOTAL ESTIMATED COST: $97,812+      </t>
    </r>
    <r>
      <rPr>
        <sz val="11"/>
        <color theme="1"/>
        <rFont val="Calibri"/>
        <family val="2"/>
        <scheme val="minor"/>
      </rPr>
      <t xml:space="preserve">                                  </t>
    </r>
  </si>
  <si>
    <r>
      <rPr>
        <b/>
        <sz val="11"/>
        <color theme="1"/>
        <rFont val="Calibri"/>
        <family val="2"/>
        <scheme val="minor"/>
      </rPr>
      <t xml:space="preserve">J. SOCIAL SCIENCES:    </t>
    </r>
    <r>
      <rPr>
        <sz val="11"/>
        <color theme="1"/>
        <rFont val="Calibri"/>
        <family val="2"/>
        <scheme val="minor"/>
      </rPr>
      <t xml:space="preserve">                                                                                                                                         </t>
    </r>
    <r>
      <rPr>
        <sz val="11"/>
        <color rgb="FF008000"/>
        <rFont val="Calibri"/>
        <family val="2"/>
        <scheme val="minor"/>
      </rPr>
      <t xml:space="preserve">~ Student worker ($3,244)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$3,244+   </t>
    </r>
    <r>
      <rPr>
        <sz val="11"/>
        <color theme="1"/>
        <rFont val="Calibri"/>
        <family val="2"/>
        <scheme val="minor"/>
      </rPr>
      <t xml:space="preserve">          </t>
    </r>
  </si>
  <si>
    <r>
      <rPr>
        <sz val="11"/>
        <color rgb="FF008000"/>
        <rFont val="Calibri"/>
        <family val="2"/>
        <scheme val="minor"/>
      </rPr>
      <t xml:space="preserve">~ 2 Full time contract counselors ($195,624)
~ Grant writer ($80,000)                            ~ Formula and budget for assigning coordinators  ($8,000)                                                                                                 ~ Extended evening and Saturday tutoring and library hours ($40,000)                                                                                              ~ Full time evening counselor ($97,812)                                                                                ~ One night a week of a staffed financial aid desk open until 9:00 pm ($6,000 per year)
~ Staff to cover extended evening computer lab hours  ($23,000)
~ Part time evening librarian ($37,000)        </t>
    </r>
    <r>
      <rPr>
        <sz val="11"/>
        <color rgb="FF00B050"/>
        <rFont val="Calibri"/>
        <family val="2"/>
        <scheme val="minor"/>
      </rPr>
      <t xml:space="preserve">                                                     </t>
    </r>
    <r>
      <rPr>
        <b/>
        <sz val="11"/>
        <rFont val="Calibri"/>
        <family val="2"/>
        <scheme val="minor"/>
      </rPr>
      <t>TOTAL ESTIMATED COST: $486,624+</t>
    </r>
  </si>
  <si>
    <r>
      <rPr>
        <b/>
        <sz val="11"/>
        <rFont val="Calibri"/>
        <family val="2"/>
        <scheme val="minor"/>
      </rPr>
      <t>SUPPLIES:</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Supplies budget ($15,000)      </t>
    </r>
    <r>
      <rPr>
        <sz val="11"/>
        <color rgb="FF00B050"/>
        <rFont val="Calibri"/>
        <family val="2"/>
        <scheme val="minor"/>
      </rPr>
      <t xml:space="preserve">                 </t>
    </r>
    <r>
      <rPr>
        <b/>
        <sz val="11"/>
        <rFont val="Calibri"/>
        <family val="2"/>
        <scheme val="minor"/>
      </rPr>
      <t xml:space="preserve">MARKETING:   </t>
    </r>
    <r>
      <rPr>
        <sz val="11"/>
        <color rgb="FF00B050"/>
        <rFont val="Calibri"/>
        <family val="2"/>
        <scheme val="minor"/>
      </rPr>
      <t xml:space="preserve">                                                                                          </t>
    </r>
    <r>
      <rPr>
        <sz val="11"/>
        <color rgb="FF008000"/>
        <rFont val="Calibri"/>
        <family val="2"/>
        <scheme val="minor"/>
      </rPr>
      <t xml:space="preserve">~ Marketing budget ($12,000)    </t>
    </r>
    <r>
      <rPr>
        <sz val="11"/>
        <color rgb="FF00B050"/>
        <rFont val="Calibri"/>
        <family val="2"/>
        <scheme val="minor"/>
      </rPr>
      <t xml:space="preserve">                              </t>
    </r>
    <r>
      <rPr>
        <b/>
        <sz val="11"/>
        <rFont val="Calibri"/>
        <family val="2"/>
        <scheme val="minor"/>
      </rPr>
      <t xml:space="preserve">MATERIALS:          </t>
    </r>
    <r>
      <rPr>
        <sz val="11"/>
        <color rgb="FF00B050"/>
        <rFont val="Calibri"/>
        <family val="2"/>
        <scheme val="minor"/>
      </rPr>
      <t xml:space="preserve">                                                                                           </t>
    </r>
    <r>
      <rPr>
        <sz val="11"/>
        <color rgb="FF008000"/>
        <rFont val="Calibri"/>
        <family val="2"/>
        <scheme val="minor"/>
      </rPr>
      <t xml:space="preserve">~ Commencement/program completion reception budget ($5000)       </t>
    </r>
    <r>
      <rPr>
        <sz val="11"/>
        <color rgb="FF00B050"/>
        <rFont val="Calibri"/>
        <family val="2"/>
        <scheme val="minor"/>
      </rPr>
      <t xml:space="preserve">                                                                              </t>
    </r>
    <r>
      <rPr>
        <b/>
        <sz val="11"/>
        <rFont val="Calibri"/>
        <family val="2"/>
        <scheme val="minor"/>
      </rPr>
      <t xml:space="preserve">IT SOFTWARE:    </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Turnitin.com ($11,745)                </t>
    </r>
    <r>
      <rPr>
        <sz val="11"/>
        <color rgb="FF00B050"/>
        <rFont val="Calibri"/>
        <family val="2"/>
        <scheme val="minor"/>
      </rPr>
      <t xml:space="preserve">                                                                                                                                                                                      
</t>
    </r>
    <r>
      <rPr>
        <b/>
        <sz val="11"/>
        <rFont val="Calibri"/>
        <family val="2"/>
        <scheme val="minor"/>
      </rPr>
      <t>TOTAL ESTIMATED COST: $43,745+</t>
    </r>
  </si>
  <si>
    <r>
      <rPr>
        <sz val="11"/>
        <color rgb="FF008000"/>
        <rFont val="Calibri"/>
        <family val="2"/>
        <scheme val="minor"/>
      </rPr>
      <t xml:space="preserve">~ Develop APU template populated with accurate BIT statistics
~ Administrative support to implement learning community institutionalization plan                                                                                                                                                               ~ Standardized learning communities enrollment protocols
~ Standardized learning community assessment and placement protocols                   </t>
    </r>
    <r>
      <rPr>
        <b/>
        <sz val="11"/>
        <color rgb="FF008000"/>
        <rFont val="Calibri"/>
        <family val="2"/>
        <scheme val="minor"/>
      </rPr>
      <t xml:space="preserve">                                                                              </t>
    </r>
    <r>
      <rPr>
        <sz val="11"/>
        <color rgb="FF008000"/>
        <rFont val="Calibri"/>
        <family val="2"/>
        <scheme val="minor"/>
      </rPr>
      <t xml:space="preserve">~ Faculty planning meeting budget for part-time faculty ($5,000)     </t>
    </r>
    <r>
      <rPr>
        <b/>
        <sz val="11"/>
        <color rgb="FF008000"/>
        <rFont val="Calibri"/>
        <family val="2"/>
        <scheme val="minor"/>
      </rPr>
      <t xml:space="preserve">  </t>
    </r>
    <r>
      <rPr>
        <b/>
        <sz val="11"/>
        <color rgb="FF00B050"/>
        <rFont val="Calibri"/>
        <family val="2"/>
        <scheme val="minor"/>
      </rPr>
      <t xml:space="preserve">                                                                                              </t>
    </r>
    <r>
      <rPr>
        <b/>
        <sz val="11"/>
        <rFont val="Calibri"/>
        <family val="2"/>
        <scheme val="minor"/>
      </rPr>
      <t>TOTAL ESTIMATED COST: $5,000+</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</si>
  <si>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Yearly supply budget ($1,500)     </t>
    </r>
    <r>
      <rPr>
        <sz val="11"/>
        <color rgb="FF00B050"/>
        <rFont val="Calibri"/>
        <family val="2"/>
        <scheme val="minor"/>
      </rPr>
      <t xml:space="preserve">                                          </t>
    </r>
    <r>
      <rPr>
        <b/>
        <sz val="11"/>
        <rFont val="Calibri"/>
        <family val="2"/>
        <scheme val="minor"/>
      </rPr>
      <t xml:space="preserve">IT EQUIPMENT:                                          </t>
    </r>
    <r>
      <rPr>
        <sz val="11"/>
        <color rgb="FF00B050"/>
        <rFont val="Calibri"/>
        <family val="2"/>
        <scheme val="minor"/>
      </rPr>
      <t xml:space="preserve">                       </t>
    </r>
    <r>
      <rPr>
        <sz val="11"/>
        <color rgb="FF008000"/>
        <rFont val="Calibri"/>
        <family val="2"/>
        <scheme val="minor"/>
      </rPr>
      <t xml:space="preserve">~ Computer, monitor, and phone ($1,560)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$3,060+</t>
    </r>
  </si>
  <si>
    <t xml:space="preserve">Color printer and ink for Marilyn </t>
  </si>
  <si>
    <r>
      <rPr>
        <sz val="11"/>
        <color rgb="FF008000"/>
        <rFont val="Calibri"/>
        <family val="2"/>
        <scheme val="minor"/>
      </rPr>
      <t xml:space="preserve">~ Degree Pathways Informational luncheon: 2 per year ($1,500)                                                                                                        ~ Graduation program printing, sashes and recognition celebration ($2,200)                                                                                      ~ Anthropology zoo observation ($500)                                                                                        ~ TurnItIn.com ($9,200)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$13,4000+</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</si>
  <si>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Yearly supply budget ($1,500)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$1,500+</t>
    </r>
  </si>
  <si>
    <t>Comments</t>
  </si>
  <si>
    <t xml:space="preserve">Fix the Passport system, affecting lecture and lab enrollment     </t>
  </si>
  <si>
    <t>ASAP</t>
  </si>
  <si>
    <t xml:space="preserve">Unanimous request; renew license yearly and institutionalize purchase; can get a reduced price if  using California community college libraries consortium pricing </t>
  </si>
  <si>
    <t>MATH; ACS: ART, COMM</t>
  </si>
  <si>
    <t>Smart classroom refreshes and  lighting  so that projectors can be on, but there is still light for students to take notes on.</t>
  </si>
  <si>
    <t>For financial aid use</t>
  </si>
  <si>
    <t>SPR 15</t>
  </si>
  <si>
    <t xml:space="preserve">10 panic buttons in each office for confrontative behavior </t>
  </si>
  <si>
    <t xml:space="preserve">Equipment, furniture, etc. in new library space  (see tab Lib_Additional Space) </t>
  </si>
  <si>
    <t>ANTHR, COMM, COPED, ENGL</t>
  </si>
  <si>
    <t>Jennifer Braman and Juana Alicia Araiza</t>
  </si>
  <si>
    <t>SOCSC DEPT</t>
  </si>
  <si>
    <t>Demco/office supplies, new acquisition materials (yearly)</t>
  </si>
  <si>
    <t>Yearly book and media budget</t>
  </si>
  <si>
    <t>ART, COMM, ANTHR, HIST, POSCI, PSYCH, SOC, HUMAN, PHIL, MUSIC</t>
  </si>
  <si>
    <t xml:space="preserve">.2 per semester for one year (requesting $10,000)                                     </t>
  </si>
  <si>
    <r>
      <rPr>
        <b/>
        <sz val="11"/>
        <color theme="1"/>
        <rFont val="Calibri"/>
        <family val="2"/>
        <scheme val="minor"/>
      </rPr>
      <t xml:space="preserve">INSTRUCTIONAL EQUIPMENT:    </t>
    </r>
    <r>
      <rPr>
        <sz val="11"/>
        <color theme="1"/>
        <rFont val="Calibri"/>
        <family val="2"/>
        <scheme val="minor"/>
      </rPr>
      <t xml:space="preserve">                                              </t>
    </r>
    <r>
      <rPr>
        <sz val="11"/>
        <color rgb="FF008000"/>
        <rFont val="Calibri"/>
        <family val="2"/>
        <scheme val="minor"/>
      </rPr>
      <t xml:space="preserve">~ High quality LED projector ($4,000)  </t>
    </r>
    <r>
      <rPr>
        <sz val="11"/>
        <color theme="1"/>
        <rFont val="Calibri"/>
        <family val="2"/>
        <scheme val="minor"/>
      </rPr>
      <t xml:space="preserve">                                                                                                 </t>
    </r>
    <r>
      <rPr>
        <b/>
        <sz val="11"/>
        <color theme="1"/>
        <rFont val="Calibri"/>
        <family val="2"/>
        <scheme val="minor"/>
      </rPr>
      <t xml:space="preserve">MARKETING SUPPLIES:        </t>
    </r>
    <r>
      <rPr>
        <sz val="11"/>
        <color theme="1"/>
        <rFont val="Calibri"/>
        <family val="2"/>
        <scheme val="minor"/>
      </rPr>
      <t xml:space="preserve">                                                     </t>
    </r>
    <r>
      <rPr>
        <sz val="11"/>
        <color rgb="FF008000"/>
        <rFont val="Calibri"/>
        <family val="2"/>
        <scheme val="minor"/>
      </rPr>
      <t xml:space="preserve">~ Brochures, etc. ($250)                   </t>
    </r>
    <r>
      <rPr>
        <sz val="11"/>
        <color theme="1"/>
        <rFont val="Calibri"/>
        <family val="2"/>
        <scheme val="minor"/>
      </rPr>
      <t xml:space="preserve">                                                                                                                                                                                                                                           </t>
    </r>
    <r>
      <rPr>
        <b/>
        <sz val="11"/>
        <color theme="1"/>
        <rFont val="Calibri"/>
        <family val="2"/>
        <scheme val="minor"/>
      </rPr>
      <t>TOTAL ESTIMATED COST: $4,250</t>
    </r>
  </si>
  <si>
    <r>
      <rPr>
        <b/>
        <sz val="11"/>
        <color theme="1"/>
        <rFont val="Calibri"/>
        <family val="2"/>
        <scheme val="minor"/>
      </rPr>
      <t>INSTRUCTIONAL EQUIPMENT:</t>
    </r>
    <r>
      <rPr>
        <sz val="11"/>
        <color theme="1"/>
        <rFont val="Calibri"/>
        <family val="2"/>
        <scheme val="minor"/>
      </rPr>
      <t xml:space="preserve">                                                                           </t>
    </r>
    <r>
      <rPr>
        <sz val="11"/>
        <color rgb="FFFF0000"/>
        <rFont val="Calibri"/>
        <family val="2"/>
        <scheme val="minor"/>
      </rPr>
      <t xml:space="preserve">                                                                                                                 </t>
    </r>
    <r>
      <rPr>
        <sz val="11"/>
        <color rgb="FF008000"/>
        <rFont val="Calibri"/>
        <family val="2"/>
        <scheme val="minor"/>
      </rPr>
      <t xml:space="preserve">~ Annual supply and equipment budget ($4000)                                                                ~ Support for True Colors Mural Program in the form of supplies, equipment, and select studio assistant hours ($3000)   </t>
    </r>
    <r>
      <rPr>
        <sz val="11"/>
        <color rgb="FF00B050"/>
        <rFont val="Calibri"/>
        <family val="2"/>
        <scheme val="minor"/>
      </rPr>
      <t xml:space="preserve">    </t>
    </r>
    <r>
      <rPr>
        <sz val="11"/>
        <color rgb="FFFF0000"/>
        <rFont val="Calibri"/>
        <family val="2"/>
        <scheme val="minor"/>
      </rPr>
      <t xml:space="preserve">     </t>
    </r>
    <r>
      <rPr>
        <sz val="11"/>
        <color theme="1"/>
        <rFont val="Calibri"/>
        <family val="2"/>
        <scheme val="minor"/>
      </rPr>
      <t xml:space="preserve">                                               </t>
    </r>
    <r>
      <rPr>
        <sz val="11"/>
        <color rgb="FFFF0000"/>
        <rFont val="Calibri"/>
        <family val="2"/>
        <scheme val="minor"/>
      </rPr>
      <t xml:space="preserve">~ High quality LED projector ($4,000)                                        </t>
    </r>
    <r>
      <rPr>
        <b/>
        <sz val="11"/>
        <rFont val="Calibri"/>
        <family val="2"/>
        <scheme val="minor"/>
      </rPr>
      <t xml:space="preserve">MARKETING SUPPLIES:                                                             </t>
    </r>
    <r>
      <rPr>
        <b/>
        <sz val="11"/>
        <color rgb="FF008000"/>
        <rFont val="Calibri"/>
        <family val="2"/>
        <scheme val="minor"/>
      </rPr>
      <t xml:space="preserve">~ </t>
    </r>
    <r>
      <rPr>
        <sz val="11"/>
        <color rgb="FF008000"/>
        <rFont val="Calibri"/>
        <family val="2"/>
        <scheme val="minor"/>
      </rPr>
      <t xml:space="preserve">Brochures, etc. ($250) </t>
    </r>
    <r>
      <rPr>
        <b/>
        <sz val="11"/>
        <color rgb="FF008000"/>
        <rFont val="Calibri"/>
        <family val="2"/>
        <scheme val="minor"/>
      </rPr>
      <t xml:space="preserve">    </t>
    </r>
    <r>
      <rPr>
        <b/>
        <sz val="11"/>
        <rFont val="Calibri"/>
        <family val="2"/>
        <scheme val="minor"/>
      </rPr>
      <t xml:space="preserve">   </t>
    </r>
    <r>
      <rPr>
        <sz val="11"/>
        <color theme="1"/>
        <rFont val="Calibri"/>
        <family val="2"/>
        <scheme val="minor"/>
      </rPr>
      <t xml:space="preserve">                                                                                                    </t>
    </r>
    <r>
      <rPr>
        <b/>
        <sz val="11"/>
        <color theme="1"/>
        <rFont val="Calibri"/>
        <family val="2"/>
        <scheme val="minor"/>
      </rPr>
      <t xml:space="preserve">IT EQUIPMENT </t>
    </r>
    <r>
      <rPr>
        <sz val="11"/>
        <color theme="1"/>
        <rFont val="Calibri"/>
        <family val="2"/>
        <scheme val="minor"/>
      </rPr>
      <t xml:space="preserve">                                                                                 </t>
    </r>
    <r>
      <rPr>
        <sz val="11"/>
        <color rgb="FFFF0000"/>
        <rFont val="Calibri"/>
        <family val="2"/>
        <scheme val="minor"/>
      </rPr>
      <t xml:space="preserve">~ Large monitors for Art faculty ($1500)    </t>
    </r>
    <r>
      <rPr>
        <sz val="11"/>
        <color theme="1"/>
        <rFont val="Calibri"/>
        <family val="2"/>
        <scheme val="minor"/>
      </rPr>
      <t xml:space="preserve">                                                                                                                      </t>
    </r>
    <r>
      <rPr>
        <b/>
        <sz val="11"/>
        <color theme="1"/>
        <rFont val="Calibri"/>
        <family val="2"/>
        <scheme val="minor"/>
      </rPr>
      <t>TOTAL ESTIMATED COST: $12,750+</t>
    </r>
  </si>
  <si>
    <r>
      <rPr>
        <b/>
        <sz val="11"/>
        <color theme="1"/>
        <rFont val="Calibri"/>
        <family val="2"/>
        <scheme val="minor"/>
      </rPr>
      <t>COMMUNICATION:</t>
    </r>
    <r>
      <rPr>
        <sz val="11"/>
        <color theme="1"/>
        <rFont val="Calibri"/>
        <family val="2"/>
        <scheme val="minor"/>
      </rPr>
      <t xml:space="preserve">                                                                                                                                                                       </t>
    </r>
    <r>
      <rPr>
        <sz val="11"/>
        <color rgb="FF008000"/>
        <rFont val="Calibri"/>
        <family val="2"/>
        <scheme val="minor"/>
      </rPr>
      <t xml:space="preserve">~ Faculty development ($1,000)  </t>
    </r>
    <r>
      <rPr>
        <sz val="11"/>
        <color theme="1"/>
        <rFont val="Calibri"/>
        <family val="2"/>
        <scheme val="minor"/>
      </rPr>
      <t xml:space="preserve">                                              </t>
    </r>
    <r>
      <rPr>
        <sz val="11"/>
        <color rgb="FFFFC000"/>
        <rFont val="Calibri"/>
        <family val="2"/>
        <scheme val="minor"/>
      </rPr>
      <t xml:space="preserve">~ Full-time faculty ($97,812)   </t>
    </r>
    <r>
      <rPr>
        <sz val="11"/>
        <color theme="1"/>
        <rFont val="Calibri"/>
        <family val="2"/>
        <scheme val="minor"/>
      </rPr>
      <t xml:space="preserve">                                                                                </t>
    </r>
    <r>
      <rPr>
        <b/>
        <sz val="11"/>
        <color theme="1"/>
        <rFont val="Calibri"/>
        <family val="2"/>
        <scheme val="minor"/>
      </rPr>
      <t>TOTAL ESTIMATED COST: $98,812+</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</si>
  <si>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Yearly instructional supply budget ($1500)</t>
    </r>
    <r>
      <rPr>
        <sz val="11"/>
        <color rgb="FF00B050"/>
        <rFont val="Calibri"/>
        <family val="2"/>
        <scheme val="minor"/>
      </rPr>
      <t xml:space="preserve">              </t>
    </r>
    <r>
      <rPr>
        <sz val="11"/>
        <color rgb="FFFFC000"/>
        <rFont val="Calibri"/>
        <family val="2"/>
        <scheme val="minor"/>
      </rPr>
      <t xml:space="preserve">              </t>
    </r>
    <r>
      <rPr>
        <sz val="11"/>
        <color theme="1"/>
        <rFont val="Calibri"/>
        <family val="2"/>
        <scheme val="minor"/>
      </rPr>
      <t xml:space="preserve">                                                   </t>
    </r>
    <r>
      <rPr>
        <b/>
        <sz val="11"/>
        <color theme="1"/>
        <rFont val="Calibri"/>
        <family val="2"/>
        <scheme val="minor"/>
      </rPr>
      <t xml:space="preserve">MARKETING SUPPLIES:   </t>
    </r>
    <r>
      <rPr>
        <sz val="11"/>
        <color theme="1"/>
        <rFont val="Calibri"/>
        <family val="2"/>
        <scheme val="minor"/>
      </rPr>
      <t xml:space="preserve">                                                               </t>
    </r>
    <r>
      <rPr>
        <sz val="11"/>
        <color rgb="FF008000"/>
        <rFont val="Calibri"/>
        <family val="2"/>
        <scheme val="minor"/>
      </rPr>
      <t xml:space="preserve">~ Advertisement, brochures ($250)    </t>
    </r>
    <r>
      <rPr>
        <sz val="11"/>
        <color theme="1"/>
        <rFont val="Calibri"/>
        <family val="2"/>
        <scheme val="minor"/>
      </rPr>
      <t xml:space="preserve">                            </t>
    </r>
    <r>
      <rPr>
        <b/>
        <sz val="11"/>
        <color theme="1"/>
        <rFont val="Calibri"/>
        <family val="2"/>
        <scheme val="minor"/>
      </rPr>
      <t xml:space="preserve">INSTRUCTIONAL EQUIPMENT:     </t>
    </r>
    <r>
      <rPr>
        <sz val="11"/>
        <color theme="1"/>
        <rFont val="Calibri"/>
        <family val="2"/>
        <scheme val="minor"/>
      </rPr>
      <t xml:space="preserve">                                                                                                                            </t>
    </r>
    <r>
      <rPr>
        <sz val="11"/>
        <color rgb="FF008000"/>
        <rFont val="Calibri"/>
        <family val="2"/>
        <scheme val="minor"/>
      </rPr>
      <t xml:space="preserve">~ Voice recorders ($2000)    </t>
    </r>
    <r>
      <rPr>
        <sz val="11"/>
        <color theme="1"/>
        <rFont val="Calibri"/>
        <family val="2"/>
        <scheme val="minor"/>
      </rPr>
      <t xml:space="preserve">                            </t>
    </r>
    <r>
      <rPr>
        <sz val="11"/>
        <color rgb="FFFF0000"/>
        <rFont val="Calibri"/>
        <family val="2"/>
        <scheme val="minor"/>
      </rPr>
      <t xml:space="preserve">~ High-qualit LED projector ($4,000)                                                                                      ~ Film/video library tech ($10,000)   </t>
    </r>
    <r>
      <rPr>
        <sz val="11"/>
        <color theme="1"/>
        <rFont val="Calibri"/>
        <family val="2"/>
        <scheme val="minor"/>
      </rPr>
      <t xml:space="preserve">                                                                                                                                                                                                                                                                                                                                                                                                                                                                  </t>
    </r>
    <r>
      <rPr>
        <b/>
        <sz val="11"/>
        <color theme="1"/>
        <rFont val="Calibri"/>
        <family val="2"/>
        <scheme val="minor"/>
      </rPr>
      <t>TOTAL ESTIMATED COST: $17,750+</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</si>
  <si>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Yearly supply budget (1,500)                                           ~ Communication texts for the library ($500)   </t>
    </r>
    <r>
      <rPr>
        <sz val="11"/>
        <color rgb="FF00B050"/>
        <rFont val="Calibri"/>
        <family val="2"/>
        <scheme val="minor"/>
      </rPr>
      <t xml:space="preserve">                                                                                           </t>
    </r>
    <r>
      <rPr>
        <b/>
        <sz val="11"/>
        <rFont val="Calibri"/>
        <family val="2"/>
        <scheme val="minor"/>
      </rPr>
      <t xml:space="preserve">MARKETING SUPPLIES:      </t>
    </r>
    <r>
      <rPr>
        <sz val="11"/>
        <color rgb="FF00B050"/>
        <rFont val="Calibri"/>
        <family val="2"/>
        <scheme val="minor"/>
      </rPr>
      <t xml:space="preserve">                                                           </t>
    </r>
    <r>
      <rPr>
        <sz val="11"/>
        <color theme="1"/>
        <rFont val="Calibri"/>
        <family val="2"/>
        <scheme val="minor"/>
      </rPr>
      <t xml:space="preserve"> </t>
    </r>
    <r>
      <rPr>
        <sz val="11"/>
        <color rgb="FF008000"/>
        <rFont val="Calibri"/>
        <family val="2"/>
        <scheme val="minor"/>
      </rPr>
      <t xml:space="preserve">~ Advertisement, brochures ($250) </t>
    </r>
    <r>
      <rPr>
        <sz val="11"/>
        <color theme="1"/>
        <rFont val="Calibri"/>
        <family val="2"/>
        <scheme val="minor"/>
      </rPr>
      <t xml:space="preserve">                                                                                          </t>
    </r>
    <r>
      <rPr>
        <b/>
        <sz val="11"/>
        <color theme="1"/>
        <rFont val="Calibri"/>
        <family val="2"/>
        <scheme val="minor"/>
      </rPr>
      <t xml:space="preserve">INSTRUCTIONAL EQUIPMENT:             </t>
    </r>
    <r>
      <rPr>
        <sz val="11"/>
        <color theme="1"/>
        <rFont val="Calibri"/>
        <family val="2"/>
        <scheme val="minor"/>
      </rPr>
      <t xml:space="preserve">                                                                                            </t>
    </r>
    <r>
      <rPr>
        <sz val="11"/>
        <color rgb="FF008000"/>
        <rFont val="Calibri"/>
        <family val="2"/>
        <scheme val="minor"/>
      </rPr>
      <t xml:space="preserve">~ Voice recorders ($2000) </t>
    </r>
    <r>
      <rPr>
        <sz val="11"/>
        <color rgb="FF00B050"/>
        <rFont val="Calibri"/>
        <family val="2"/>
        <scheme val="minor"/>
      </rPr>
      <t xml:space="preserve">    </t>
    </r>
    <r>
      <rPr>
        <sz val="11"/>
        <color theme="1"/>
        <rFont val="Calibri"/>
        <family val="2"/>
        <scheme val="minor"/>
      </rPr>
      <t xml:space="preserve">                                     </t>
    </r>
    <r>
      <rPr>
        <sz val="11"/>
        <color rgb="FFFF0000"/>
        <rFont val="Calibri"/>
        <family val="2"/>
        <scheme val="minor"/>
      </rPr>
      <t xml:space="preserve">~ Built-in camera and projector which can audio and video record a student giving a speech  ($5,000)     </t>
    </r>
    <r>
      <rPr>
        <sz val="11"/>
        <color theme="1"/>
        <rFont val="Calibri"/>
        <family val="2"/>
        <scheme val="minor"/>
      </rPr>
      <t xml:space="preserve">                                                                                                                                                                                                                                        </t>
    </r>
    <r>
      <rPr>
        <b/>
        <sz val="11"/>
        <color theme="1"/>
        <rFont val="Calibri"/>
        <family val="2"/>
        <scheme val="minor"/>
      </rPr>
      <t>TOTAL ESTIMATED COST: $9,250+</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</si>
  <si>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Yearly instructional supplies  ($1,500)  </t>
    </r>
    <r>
      <rPr>
        <sz val="11"/>
        <color theme="1"/>
        <rFont val="Calibri"/>
        <family val="2"/>
        <scheme val="minor"/>
      </rPr>
      <t xml:space="preserve">                                                                                                                           </t>
    </r>
    <r>
      <rPr>
        <b/>
        <sz val="11"/>
        <rFont val="Calibri"/>
        <family val="2"/>
        <scheme val="minor"/>
      </rPr>
      <t xml:space="preserve">MARKETING SUPPLIES:       </t>
    </r>
    <r>
      <rPr>
        <b/>
        <sz val="11"/>
        <color theme="1"/>
        <rFont val="Calibri"/>
        <family val="2"/>
        <scheme val="minor"/>
      </rPr>
      <t xml:space="preserve"> </t>
    </r>
    <r>
      <rPr>
        <sz val="11"/>
        <color theme="1"/>
        <rFont val="Calibri"/>
        <family val="2"/>
        <scheme val="minor"/>
      </rPr>
      <t xml:space="preserve">                                                          </t>
    </r>
    <r>
      <rPr>
        <sz val="11"/>
        <color rgb="FF008000"/>
        <rFont val="Calibri"/>
        <family val="2"/>
        <scheme val="minor"/>
      </rPr>
      <t xml:space="preserve">~ Advertisement, brochures ($250)   </t>
    </r>
    <r>
      <rPr>
        <sz val="11"/>
        <color theme="1"/>
        <rFont val="Calibri"/>
        <family val="2"/>
        <scheme val="minor"/>
      </rPr>
      <t xml:space="preserve">                                                                                                                                                                                                                                                                                                                                                                                                                                                                                                                              </t>
    </r>
    <r>
      <rPr>
        <b/>
        <sz val="11"/>
        <color theme="1"/>
        <rFont val="Calibri"/>
        <family val="2"/>
        <scheme val="minor"/>
      </rPr>
      <t>TOTAL ESTIMATED COST: $1,750+</t>
    </r>
  </si>
  <si>
    <t xml:space="preserve">Instructional aids and student workers (94 equiv. hrs per wk; (1) 500 hrs/yr)  </t>
  </si>
  <si>
    <t xml:space="preserve">Instructional aids and student workers (50  equiv. hrs per wk; (1) 500 hrs/yr)  </t>
  </si>
  <si>
    <t>BIOL, CHEM, GEOL, PHYS</t>
  </si>
  <si>
    <t>2 desktop computers and 1 printer for analytical equipment in instrument room</t>
  </si>
  <si>
    <t xml:space="preserve">Chemistry: FT-IR Spectrophotometer ($25k), GC Mass Spec ($60k), Drying Oven ($1.7k), Barometer ($0.15k5k), Solvent Reservoirs-4 ($0.8k), Hamilton Syringes, 5 ml-10 ($.5k)        </t>
  </si>
  <si>
    <t xml:space="preserve">Biology/Biotechnology: Microscopes (100,000), Ion Torrent DNA Sequencer w/ accessories (66k), Flow Cytometer, biotechnology (100k)     </t>
  </si>
  <si>
    <t>Geography/Geology GIS v. 10</t>
  </si>
  <si>
    <t>GEOG</t>
  </si>
  <si>
    <t>Computers (2) for science offices</t>
  </si>
  <si>
    <t>Chemistry: NMR ($100k)</t>
  </si>
  <si>
    <t>BCC Student Services Annual Program Updates, 2013-14</t>
  </si>
  <si>
    <t>Summary of Needs</t>
  </si>
  <si>
    <t>Program Needs</t>
  </si>
  <si>
    <t>Student Services Office/Function</t>
  </si>
  <si>
    <t>Personnel</t>
  </si>
  <si>
    <t>$</t>
  </si>
  <si>
    <t>Supplies/Equipment</t>
  </si>
  <si>
    <t>Technology</t>
  </si>
  <si>
    <t>Space/Facility</t>
  </si>
  <si>
    <t>Admissions and Records</t>
  </si>
  <si>
    <t>1.0 A&amp;R Specialist</t>
  </si>
  <si>
    <t xml:space="preserve">1 desktop computer annual supply budget </t>
  </si>
  <si>
    <t>additional counter space</t>
  </si>
  <si>
    <t>Assessment and Orientation</t>
  </si>
  <si>
    <t>1.0 Coordinator           1.0 Clerical Assistant</t>
  </si>
  <si>
    <t>2 desktop computers  2 printers</t>
  </si>
  <si>
    <t xml:space="preserve">ACT Compass units Dragon software </t>
  </si>
  <si>
    <t>Articulation</t>
  </si>
  <si>
    <t>1.0 Articulation Officer</t>
  </si>
  <si>
    <t>1 computer monitor</t>
  </si>
  <si>
    <t>1.0 Staff Assistant                                            .5 Adjunct (2)</t>
  </si>
  <si>
    <t>annual supply budget</t>
  </si>
  <si>
    <t>10 panic buttons</t>
  </si>
  <si>
    <t>additional office space</t>
  </si>
  <si>
    <t>DSPS</t>
  </si>
  <si>
    <t>1.0 Counselor                                   1.0 Staff Assistant                              1.0 Instructional Assistant - Alt Media 1.0 Instructional Assistant LD Serv.</t>
  </si>
  <si>
    <t>Various instructional and assistave technologies as listed in APU Student Accomodations Management System (SAMS)</t>
  </si>
  <si>
    <t>Dedicated testing space for proctored exams, dedicated work space for Alt Media, dedicated space for an assistive technology lab</t>
  </si>
  <si>
    <t>EOPS/CARE</t>
  </si>
  <si>
    <t>1.0 Staff Assistant                                      1.0 Counselor (in progress)</t>
  </si>
  <si>
    <t>1 laptop                                              6 desktops                                                   1  printer</t>
  </si>
  <si>
    <t>Electronic imaging system / automated phone message reminder</t>
  </si>
  <si>
    <t>Financial Aid</t>
  </si>
  <si>
    <t>1.0 Placement Assistant</t>
  </si>
  <si>
    <t>storage filing system, computer room, office/counter space</t>
  </si>
  <si>
    <t>Student Activities</t>
  </si>
  <si>
    <t xml:space="preserve"> 2 student workers</t>
  </si>
  <si>
    <t>Transfer and Career</t>
  </si>
  <si>
    <t>1.0 Student Employment Specialist</t>
  </si>
  <si>
    <t>1 desktop computer  1printer annual supply budget</t>
  </si>
  <si>
    <t xml:space="preserve">Eureka License </t>
  </si>
  <si>
    <t>TRiO</t>
  </si>
  <si>
    <t>1.0 Director                                                      1.0 Counselor                                      1.0 Staff Assistant</t>
  </si>
  <si>
    <t>3 desktop computers, 4 printers, annual office supply budget</t>
  </si>
  <si>
    <t xml:space="preserve">BLUMEN software NetTutor license  </t>
  </si>
  <si>
    <t>dedicated program space including student lab</t>
  </si>
  <si>
    <t>Veterans Affairs</t>
  </si>
  <si>
    <t>.5 Employment Specialist</t>
  </si>
  <si>
    <t>2 Laser Printers</t>
  </si>
  <si>
    <t>1)  4-drawer file cabinet                             2) SARS Automated calling                                           3) Copy Machine (small)</t>
  </si>
  <si>
    <t>SS Dean's Office</t>
  </si>
  <si>
    <t>2 Student Workers</t>
  </si>
  <si>
    <t>additional off-site space</t>
  </si>
  <si>
    <t>Student Activity Director's Office</t>
  </si>
  <si>
    <t>1.0 Staff Assistant</t>
  </si>
  <si>
    <t>Photot I.D. machine annual supply budget</t>
  </si>
  <si>
    <t>VP Office</t>
  </si>
  <si>
    <t>1.0 SSSP Project Manager                                                            3 Student Workers</t>
  </si>
  <si>
    <t xml:space="preserve">Develop courses with labs in Organic Chemistry and Physics </t>
  </si>
  <si>
    <t>COMM, COUN, HUMAN, HUSV, MATH, MUSIC, PHIL, SOCSC DEPT., TEACH, BUS, CIS; PERSIST</t>
  </si>
  <si>
    <t>Select student assistant hours</t>
  </si>
  <si>
    <t>ART: True Colors Mural Program</t>
  </si>
  <si>
    <t>Support for True Colors Mural Program in the form of supplies and equipment</t>
  </si>
  <si>
    <t>N/a</t>
  </si>
  <si>
    <r>
      <rPr>
        <b/>
        <sz val="11"/>
        <color theme="1"/>
        <rFont val="Calibri"/>
        <family val="2"/>
        <scheme val="minor"/>
      </rPr>
      <t xml:space="preserve">SUPPLIES: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</si>
  <si>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Physical Anthropology teaching tools like skeletons, models, DNA kits, etc. ($2,000)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$2,000+          </t>
    </r>
    <r>
      <rPr>
        <sz val="11"/>
        <color theme="1"/>
        <rFont val="Calibri"/>
        <family val="2"/>
        <scheme val="minor"/>
      </rPr>
      <t xml:space="preserve">                                         </t>
    </r>
  </si>
  <si>
    <r>
      <rPr>
        <sz val="11"/>
        <color rgb="FF008000"/>
        <rFont val="Calibri"/>
        <family val="2"/>
        <scheme val="minor"/>
      </rPr>
      <t xml:space="preserve">~ 2 Student workers for labs ($6,000)                                                                                                                           ~ Release time for faculty coordinator (0.2 FTEF ~$7000)                                                                                                                                                                                                                                                                                                                                                                                   ~ Bi-weekly meetings that will construct SLOs/PLOs and begin assessment work ($4500)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$17,500      </t>
    </r>
    <r>
      <rPr>
        <sz val="11"/>
        <color theme="1"/>
        <rFont val="Calibri"/>
        <family val="2"/>
        <scheme val="minor"/>
      </rPr>
      <t xml:space="preserve">                                                  </t>
    </r>
  </si>
  <si>
    <r>
      <rPr>
        <b/>
        <sz val="11"/>
        <color theme="1"/>
        <rFont val="Calibri"/>
        <family val="2"/>
        <scheme val="minor"/>
      </rPr>
      <t>SUPPLIES:</t>
    </r>
    <r>
      <rPr>
        <sz val="11"/>
        <color theme="1"/>
        <rFont val="Calibri"/>
        <family val="2"/>
        <scheme val="minor"/>
      </rPr>
      <t xml:space="preserve">                                                                           </t>
    </r>
    <r>
      <rPr>
        <sz val="11"/>
        <color rgb="FFFF0000"/>
        <rFont val="Calibri"/>
        <family val="2"/>
        <scheme val="minor"/>
      </rPr>
      <t xml:space="preserve">~ Paper clips, manila folders, hanging files, paper, dry erase markers, stapler, giant poster sized Post-It notes, etc ($200)       </t>
    </r>
    <r>
      <rPr>
        <sz val="11"/>
        <color theme="1"/>
        <rFont val="Calibri"/>
        <family val="2"/>
        <scheme val="minor"/>
      </rPr>
      <t xml:space="preserve">                                                                            </t>
    </r>
    <r>
      <rPr>
        <sz val="11"/>
        <color rgb="FFFFFF00"/>
        <rFont val="Calibri"/>
        <family val="2"/>
        <scheme val="minor"/>
      </rPr>
      <t xml:space="preserve">        </t>
    </r>
    <r>
      <rPr>
        <sz val="11"/>
        <color theme="1"/>
        <rFont val="Calibri"/>
        <family val="2"/>
        <scheme val="minor"/>
      </rPr>
      <t xml:space="preserve">                                                                                             </t>
    </r>
    <r>
      <rPr>
        <b/>
        <sz val="11"/>
        <color theme="1"/>
        <rFont val="Calibri"/>
        <family val="2"/>
        <scheme val="minor"/>
      </rPr>
      <t xml:space="preserve">                                                                      TOTAL ESTIMATED COST: $200+</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</si>
  <si>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Yearly instructional supplies  ($1,500)  </t>
    </r>
    <r>
      <rPr>
        <sz val="11"/>
        <color theme="1"/>
        <rFont val="Calibri"/>
        <family val="2"/>
        <scheme val="minor"/>
      </rPr>
      <t xml:space="preserve">                                                                                                                                                                                                                                                                                                                                                                                                                                                                                                                                                                       </t>
    </r>
    <r>
      <rPr>
        <sz val="11"/>
        <color rgb="FF008000"/>
        <rFont val="Calibri"/>
        <family val="2"/>
        <scheme val="minor"/>
      </rPr>
      <t xml:space="preserve">~ Outreach, collaborative academic extracurricular programming ($2000)  </t>
    </r>
    <r>
      <rPr>
        <sz val="11"/>
        <color theme="1"/>
        <rFont val="Calibri"/>
        <family val="2"/>
        <scheme val="minor"/>
      </rPr>
      <t xml:space="preserve">                                                                                                                          </t>
    </r>
    <r>
      <rPr>
        <b/>
        <sz val="11"/>
        <color theme="1"/>
        <rFont val="Calibri"/>
        <family val="2"/>
        <scheme val="minor"/>
      </rPr>
      <t xml:space="preserve">MARKETING SUPPLIES:       </t>
    </r>
    <r>
      <rPr>
        <sz val="11"/>
        <color theme="1"/>
        <rFont val="Calibri"/>
        <family val="2"/>
        <scheme val="minor"/>
      </rPr>
      <t xml:space="preserve">                                                           </t>
    </r>
    <r>
      <rPr>
        <sz val="11"/>
        <color rgb="FF008000"/>
        <rFont val="Calibri"/>
        <family val="2"/>
        <scheme val="minor"/>
      </rPr>
      <t xml:space="preserve">~ Advertisement, brochures ($250)  </t>
    </r>
    <r>
      <rPr>
        <sz val="11"/>
        <color theme="1"/>
        <rFont val="Calibri"/>
        <family val="2"/>
        <scheme val="minor"/>
      </rPr>
      <t xml:space="preserve">                                                                     </t>
    </r>
    <r>
      <rPr>
        <b/>
        <sz val="11"/>
        <color theme="1"/>
        <rFont val="Calibri"/>
        <family val="2"/>
        <scheme val="minor"/>
      </rPr>
      <t>TOTAL ESTIMATED COST: $3,750+</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</si>
  <si>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On-line testing center project submitted in 2012; 10 computers $1500 each = $15,000; plus network installation, room, and software for Math and English that we may already have (TBD)     </t>
    </r>
    <r>
      <rPr>
        <sz val="11"/>
        <color theme="1"/>
        <rFont val="Calibri"/>
        <family val="2"/>
        <scheme val="minor"/>
      </rPr>
      <t xml:space="preserve">                                                                                                                                        </t>
    </r>
    <r>
      <rPr>
        <b/>
        <sz val="11"/>
        <color theme="1"/>
        <rFont val="Calibri"/>
        <family val="2"/>
        <scheme val="minor"/>
      </rPr>
      <t xml:space="preserve">TOTAL ESTIMATED COST: $15,000+                  </t>
    </r>
    <r>
      <rPr>
        <sz val="11"/>
        <color theme="1"/>
        <rFont val="Calibri"/>
        <family val="2"/>
        <scheme val="minor"/>
      </rPr>
      <t xml:space="preserve">                                                                                                                                                                                                                                         </t>
    </r>
  </si>
  <si>
    <r>
      <rPr>
        <b/>
        <sz val="11"/>
        <color theme="1"/>
        <rFont val="Calibri"/>
        <family val="2"/>
        <scheme val="minor"/>
      </rPr>
      <t xml:space="preserve">INSTRUCTIONAL EQUIPMENT:    </t>
    </r>
    <r>
      <rPr>
        <sz val="11"/>
        <color theme="1"/>
        <rFont val="Calibri"/>
        <family val="2"/>
        <scheme val="minor"/>
      </rPr>
      <t xml:space="preserve">                                                                            ~</t>
    </r>
    <r>
      <rPr>
        <b/>
        <sz val="11"/>
        <color theme="1"/>
        <rFont val="Calibri"/>
        <family val="2"/>
        <scheme val="minor"/>
      </rPr>
      <t xml:space="preserve"> Geography/Geology:</t>
    </r>
    <r>
      <rPr>
        <sz val="11"/>
        <color theme="1"/>
        <rFont val="Calibri"/>
        <family val="2"/>
        <scheme val="minor"/>
      </rPr>
      <t xml:space="preserve"> 
</t>
    </r>
    <r>
      <rPr>
        <sz val="11"/>
        <color rgb="FF008000"/>
        <rFont val="Calibri"/>
        <family val="2"/>
        <scheme val="minor"/>
      </rPr>
      <t>1. Software: GIS, v.10 (2k)</t>
    </r>
    <r>
      <rPr>
        <sz val="11"/>
        <color theme="1"/>
        <rFont val="Calibri"/>
        <family val="2"/>
        <scheme val="minor"/>
      </rPr>
      <t xml:space="preserve">
</t>
    </r>
    <r>
      <rPr>
        <sz val="11"/>
        <color rgb="FFFFC000"/>
        <rFont val="Calibri"/>
        <family val="2"/>
        <scheme val="minor"/>
      </rPr>
      <t>2. Rocks, kits, misc.(1.5k)
3. Maps: (1.5k)</t>
    </r>
    <r>
      <rPr>
        <sz val="11"/>
        <color theme="1"/>
        <rFont val="Calibri"/>
        <family val="2"/>
        <scheme val="minor"/>
      </rPr>
      <t xml:space="preserve">
</t>
    </r>
    <r>
      <rPr>
        <sz val="11"/>
        <color rgb="FFFF0000"/>
        <rFont val="Calibri"/>
        <family val="2"/>
        <scheme val="minor"/>
      </rPr>
      <t xml:space="preserve">4. 12 portable laptops for geography lab classes  (?)         </t>
    </r>
    <r>
      <rPr>
        <sz val="11"/>
        <color theme="1"/>
        <rFont val="Calibri"/>
        <family val="2"/>
        <scheme val="minor"/>
      </rPr>
      <t xml:space="preserve">                                                     
</t>
    </r>
    <r>
      <rPr>
        <b/>
        <sz val="11"/>
        <color theme="1"/>
        <rFont val="Calibri"/>
        <family val="2"/>
        <scheme val="minor"/>
      </rPr>
      <t>Physics:</t>
    </r>
    <r>
      <rPr>
        <sz val="11"/>
        <color theme="1"/>
        <rFont val="Calibri"/>
        <family val="2"/>
        <scheme val="minor"/>
      </rPr>
      <t xml:space="preserve"> ($25k) N 
</t>
    </r>
    <r>
      <rPr>
        <sz val="11"/>
        <color rgb="FFFFC000"/>
        <rFont val="Calibri"/>
        <family val="2"/>
        <scheme val="minor"/>
      </rPr>
      <t>1.</t>
    </r>
    <r>
      <rPr>
        <sz val="11"/>
        <color theme="1"/>
        <rFont val="Calibri"/>
        <family val="2"/>
        <scheme val="minor"/>
      </rPr>
      <t xml:space="preserve"> </t>
    </r>
    <r>
      <rPr>
        <sz val="11"/>
        <color rgb="FFFFC000"/>
        <rFont val="Calibri"/>
        <family val="2"/>
        <scheme val="minor"/>
      </rPr>
      <t xml:space="preserve"> Assorted equipment items TBD as we progress through 4B and 4C       </t>
    </r>
    <r>
      <rPr>
        <b/>
        <sz val="11"/>
        <color rgb="FFFFC000"/>
        <rFont val="Calibri"/>
        <family val="2"/>
        <scheme val="minor"/>
      </rPr>
      <t xml:space="preserve"> </t>
    </r>
    <r>
      <rPr>
        <b/>
        <sz val="11"/>
        <color theme="1"/>
        <rFont val="Calibri"/>
        <family val="2"/>
        <scheme val="minor"/>
      </rPr>
      <t xml:space="preserve">                       
TOTAL ESTIMATED COST: $30,000+laptops                                    
</t>
    </r>
  </si>
  <si>
    <r>
      <rPr>
        <b/>
        <sz val="11"/>
        <rFont val="Calibri"/>
        <family val="2"/>
        <scheme val="minor"/>
      </rPr>
      <t>BIOTECHNOLOGY:</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~Release time for coordinator  ($3000)          </t>
    </r>
    <r>
      <rPr>
        <sz val="11"/>
        <color theme="1"/>
        <rFont val="Calibri"/>
        <family val="2"/>
        <scheme val="minor"/>
      </rPr>
      <t xml:space="preserve">                                                                                                                                                                              </t>
    </r>
    <r>
      <rPr>
        <b/>
        <sz val="11"/>
        <color theme="1"/>
        <rFont val="Calibri"/>
        <family val="2"/>
        <scheme val="minor"/>
      </rPr>
      <t xml:space="preserve">TOTAL ESTIMATED COST: $3,000+                                 </t>
    </r>
  </si>
  <si>
    <r>
      <rPr>
        <b/>
        <sz val="11"/>
        <rFont val="Calibri"/>
        <family val="2"/>
        <scheme val="minor"/>
      </rPr>
      <t xml:space="preserve">SUPPLIES:     </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DVDs ($100)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$100</t>
    </r>
  </si>
  <si>
    <r>
      <rPr>
        <b/>
        <sz val="11"/>
        <color theme="1"/>
        <rFont val="Calibri"/>
        <family val="2"/>
        <scheme val="minor"/>
      </rPr>
      <t xml:space="preserve">SUPPLIES:                                                                                                 </t>
    </r>
    <r>
      <rPr>
        <sz val="11"/>
        <color rgb="FF008000"/>
        <rFont val="Calibri"/>
        <family val="2"/>
        <scheme val="minor"/>
      </rPr>
      <t xml:space="preserve">~ Business cards for Marilyn, Christina and James ($200)
~ Brochures ($3,000)    </t>
    </r>
    <r>
      <rPr>
        <sz val="11"/>
        <color rgb="FF00B050"/>
        <rFont val="Calibri"/>
        <family val="2"/>
        <scheme val="minor"/>
      </rPr>
      <t xml:space="preserve">  </t>
    </r>
    <r>
      <rPr>
        <b/>
        <sz val="11"/>
        <color theme="1"/>
        <rFont val="Calibri"/>
        <family val="2"/>
        <scheme val="minor"/>
      </rPr>
      <t xml:space="preserve">                                                              IT EQUIPMENT:        </t>
    </r>
    <r>
      <rPr>
        <sz val="11"/>
        <color theme="1"/>
        <rFont val="Calibri"/>
        <family val="2"/>
        <scheme val="minor"/>
      </rPr>
      <t xml:space="preserve">                                                       </t>
    </r>
    <r>
      <rPr>
        <sz val="11"/>
        <color rgb="FF008000"/>
        <rFont val="Calibri"/>
        <family val="2"/>
        <scheme val="minor"/>
      </rPr>
      <t xml:space="preserve">~ Second computer monitor for Marilyn ($300)   </t>
    </r>
    <r>
      <rPr>
        <sz val="11"/>
        <color rgb="FF00B050"/>
        <rFont val="Calibri"/>
        <family val="2"/>
        <scheme val="minor"/>
      </rPr>
      <t xml:space="preserve">                                                                             </t>
    </r>
    <r>
      <rPr>
        <sz val="11"/>
        <color rgb="FF92D050"/>
        <rFont val="Calibri"/>
        <family val="2"/>
        <scheme val="minor"/>
      </rPr>
      <t xml:space="preserve"> </t>
    </r>
    <r>
      <rPr>
        <sz val="11"/>
        <color rgb="FFFFC000"/>
        <rFont val="Calibri"/>
        <family val="2"/>
        <scheme val="minor"/>
      </rPr>
      <t xml:space="preserve">~ Color printer for Marilyn ($900)                                  ~ Ink ($300)                                            </t>
    </r>
    <r>
      <rPr>
        <sz val="11"/>
        <color theme="1"/>
        <rFont val="Calibri"/>
        <family val="2"/>
        <scheme val="minor"/>
      </rPr>
      <t xml:space="preserve">     </t>
    </r>
    <r>
      <rPr>
        <b/>
        <sz val="11"/>
        <color theme="1"/>
        <rFont val="Calibri"/>
        <family val="2"/>
        <scheme val="minor"/>
      </rPr>
      <t>TOTAL ESTIMATED COST: $4,700+</t>
    </r>
    <r>
      <rPr>
        <sz val="11"/>
        <color theme="1"/>
        <rFont val="Calibri"/>
        <family val="2"/>
        <scheme val="minor"/>
      </rPr>
      <t xml:space="preserve">
</t>
    </r>
  </si>
  <si>
    <t>All LC Programs: TEACH, Global Studies, ESL, etc.</t>
  </si>
  <si>
    <t>Qty.</t>
  </si>
  <si>
    <t>CAMPUS</t>
  </si>
  <si>
    <t>COMMITTEES</t>
  </si>
  <si>
    <t>HIGH PRIORITY</t>
  </si>
  <si>
    <t>MEDIUM PRIORITY</t>
  </si>
  <si>
    <t>LOW PRIORITY</t>
  </si>
  <si>
    <t>Business Office/Function</t>
  </si>
  <si>
    <t>Equipment</t>
  </si>
  <si>
    <t>Business Office (Shirley's Office Staff)</t>
  </si>
  <si>
    <t>Storage space for record keeping.</t>
  </si>
  <si>
    <t>Director's Office</t>
  </si>
  <si>
    <t>All-in-One Printer - Fax, scan &amp; print</t>
  </si>
  <si>
    <t>Bursar's &amp; Cashier's</t>
  </si>
  <si>
    <t>1 Student worker</t>
  </si>
  <si>
    <t>Storage space for record keeping</t>
  </si>
  <si>
    <t>Duplication Center and Mailroom</t>
  </si>
  <si>
    <t>2 Desktop w/monitor</t>
  </si>
  <si>
    <t>Create more shelves for storage -office for off-site duplicating</t>
  </si>
  <si>
    <t>Custodial Services</t>
  </si>
  <si>
    <t xml:space="preserve">3.5 Custodians includes personnel for new facility        </t>
  </si>
  <si>
    <t>3 Desktop w/monitors - 1 for Head Custodian; 1 for Lead Custodian, 1 for share usage, 2 printers</t>
  </si>
  <si>
    <t>Storeroom Keeper</t>
  </si>
  <si>
    <t>1 Desktop w/monitor</t>
  </si>
  <si>
    <t>Replace worn out fork lifts and other machinery</t>
  </si>
  <si>
    <t xml:space="preserve">Need add'l storage to house delivery items </t>
  </si>
  <si>
    <t>Building Engineer</t>
  </si>
  <si>
    <t>Communications</t>
  </si>
  <si>
    <t xml:space="preserve">1 Desktop w/monitor </t>
  </si>
  <si>
    <t>Totals</t>
  </si>
  <si>
    <t>Student workers</t>
  </si>
  <si>
    <t>2 Student workers</t>
  </si>
  <si>
    <t>Upgrade telephone system</t>
  </si>
  <si>
    <t>2 Mini tower computers for cashing windows w/monitors, heavy duty/high volume paper shedder,</t>
  </si>
  <si>
    <t>3 Desktop computers w/monitors for 3 workstations in rm 141 with a share B/W laser printer</t>
  </si>
  <si>
    <t xml:space="preserve">1.0  Accounting techician                </t>
  </si>
  <si>
    <t>1.0 Duplicating technician to work 50% at main office and 50% new facility</t>
  </si>
  <si>
    <t>Document scanner for record keeping</t>
  </si>
  <si>
    <t>Network laser printer to print all student related documents to accommodate high volume usage</t>
  </si>
  <si>
    <t xml:space="preserve">1 Color copier.  Replace end of useful life copiers: 5th floor faculty copiers (2); 1st floor copy center copiers (2); student coin-operated copiers (3).   Document binding machine (1); laminating machine (1), </t>
  </si>
  <si>
    <t>Janitorial machines and equipment - replace old and worn out machines.</t>
  </si>
  <si>
    <t>Need add'l storage space to house janitorial items and equipments (off-site)</t>
  </si>
  <si>
    <r>
      <rPr>
        <b/>
        <sz val="11"/>
        <color theme="1"/>
        <rFont val="Calibri"/>
        <family val="2"/>
        <scheme val="minor"/>
      </rPr>
      <t>ART/STUDIO ART (Mural Art, Figure Drawing, Painting, etc.):</t>
    </r>
    <r>
      <rPr>
        <sz val="11"/>
        <color theme="1"/>
        <rFont val="Calibri"/>
        <family val="2"/>
        <scheme val="minor"/>
      </rPr>
      <t xml:space="preserve">                                                                                                                                                                                                                                                       </t>
    </r>
    <r>
      <rPr>
        <sz val="11"/>
        <color rgb="FF008000"/>
        <rFont val="Calibri"/>
        <family val="2"/>
        <scheme val="minor"/>
      </rPr>
      <t xml:space="preserve">~ 1 Full time faculty ($97,812)   </t>
    </r>
    <r>
      <rPr>
        <sz val="11"/>
        <color theme="1"/>
        <rFont val="Calibri"/>
        <family val="2"/>
        <scheme val="minor"/>
      </rPr>
      <t xml:space="preserve">                                         </t>
    </r>
    <r>
      <rPr>
        <sz val="11"/>
        <color rgb="FF008000"/>
        <rFont val="Calibri"/>
        <family val="2"/>
        <scheme val="minor"/>
      </rPr>
      <t xml:space="preserve">~ Continued lab assistant in the studios ($5000) </t>
    </r>
    <r>
      <rPr>
        <sz val="11"/>
        <color rgb="FF00B050"/>
        <rFont val="Calibri"/>
        <family val="2"/>
        <scheme val="minor"/>
      </rPr>
      <t xml:space="preserve">                                                                                                                            </t>
    </r>
    <r>
      <rPr>
        <sz val="11"/>
        <color rgb="FFFFC000"/>
        <rFont val="Calibri"/>
        <family val="2"/>
        <scheme val="minor"/>
      </rPr>
      <t xml:space="preserve">~ 2 Qualified assistants ($2000)  for murals  (see also Euipment)                                                          </t>
    </r>
    <r>
      <rPr>
        <sz val="11"/>
        <color rgb="FF00B050"/>
        <rFont val="Calibri"/>
        <family val="2"/>
        <scheme val="minor"/>
      </rPr>
      <t xml:space="preserve">                                       </t>
    </r>
    <r>
      <rPr>
        <b/>
        <sz val="11"/>
        <rFont val="Calibri"/>
        <family val="2"/>
        <scheme val="minor"/>
      </rPr>
      <t xml:space="preserve">INDEPENDENT CONTRACTORS:   </t>
    </r>
    <r>
      <rPr>
        <sz val="11"/>
        <rFont val="Calibri"/>
        <family val="2"/>
        <scheme val="minor"/>
      </rPr>
      <t xml:space="preserve">  </t>
    </r>
    <r>
      <rPr>
        <sz val="11"/>
        <color rgb="FF00B050"/>
        <rFont val="Calibri"/>
        <family val="2"/>
        <scheme val="minor"/>
      </rPr>
      <t xml:space="preserve">                </t>
    </r>
    <r>
      <rPr>
        <sz val="11"/>
        <color rgb="FF008000"/>
        <rFont val="Calibri"/>
        <family val="2"/>
        <scheme val="minor"/>
      </rPr>
      <t xml:space="preserve">~ Continued models ($8000)  </t>
    </r>
    <r>
      <rPr>
        <sz val="11"/>
        <color rgb="FF00B050"/>
        <rFont val="Calibri"/>
        <family val="2"/>
        <scheme val="minor"/>
      </rPr>
      <t xml:space="preserve">                                                           </t>
    </r>
    <r>
      <rPr>
        <sz val="11"/>
        <color rgb="FFFFC000"/>
        <rFont val="Calibri"/>
        <family val="2"/>
        <scheme val="minor"/>
      </rPr>
      <t xml:space="preserve">~ Speakers series ($3000)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TOTAL ESTIMATED COST: $115,812+</t>
    </r>
  </si>
  <si>
    <r>
      <rPr>
        <b/>
        <sz val="11"/>
        <color theme="1"/>
        <rFont val="Calibri"/>
        <family val="2"/>
        <scheme val="minor"/>
      </rPr>
      <t>SPACE:</t>
    </r>
    <r>
      <rPr>
        <sz val="11"/>
        <color theme="1"/>
        <rFont val="Calibri"/>
        <family val="2"/>
        <scheme val="minor"/>
      </rPr>
      <t xml:space="preserve">                                                                                            </t>
    </r>
    <r>
      <rPr>
        <sz val="11"/>
        <color rgb="FFFF0000"/>
        <rFont val="Calibri"/>
        <family val="2"/>
        <scheme val="minor"/>
      </rPr>
      <t xml:space="preserve">~ Dedicated art gallary in the new building  (TBD)     </t>
    </r>
    <r>
      <rPr>
        <sz val="11"/>
        <color theme="1"/>
        <rFont val="Calibri"/>
        <family val="2"/>
        <scheme val="minor"/>
      </rPr>
      <t xml:space="preserve">                                                             </t>
    </r>
    <r>
      <rPr>
        <b/>
        <sz val="11"/>
        <color theme="1"/>
        <rFont val="Calibri"/>
        <family val="2"/>
        <scheme val="minor"/>
      </rPr>
      <t xml:space="preserve">THINGS: </t>
    </r>
    <r>
      <rPr>
        <sz val="11"/>
        <color theme="1"/>
        <rFont val="Calibri"/>
        <family val="2"/>
        <scheme val="minor"/>
      </rPr>
      <t xml:space="preserve">                                                                                                   </t>
    </r>
    <r>
      <rPr>
        <sz val="11"/>
        <color rgb="FFFFC000"/>
        <rFont val="Calibri"/>
        <family val="2"/>
        <scheme val="minor"/>
      </rPr>
      <t xml:space="preserve">~ Light track on the fourth floor ($2000)    </t>
    </r>
    <r>
      <rPr>
        <sz val="11"/>
        <color theme="1"/>
        <rFont val="Calibri"/>
        <family val="2"/>
        <scheme val="minor"/>
      </rPr>
      <t xml:space="preserve">                                                                                                                                                                                                                                                                                                </t>
    </r>
    <r>
      <rPr>
        <b/>
        <sz val="11"/>
        <color theme="1"/>
        <rFont val="Calibri"/>
        <family val="2"/>
        <scheme val="minor"/>
      </rPr>
      <t>TOTAL ESTIMATED COST: $2,000</t>
    </r>
  </si>
  <si>
    <r>
      <rPr>
        <b/>
        <sz val="11"/>
        <color theme="1"/>
        <rFont val="Calibri"/>
        <family val="2"/>
        <scheme val="minor"/>
      </rPr>
      <t>HUMANITIES (Film Studies, Religious Studies, Liberal Arts):</t>
    </r>
    <r>
      <rPr>
        <sz val="11"/>
        <color theme="1"/>
        <rFont val="Calibri"/>
        <family val="2"/>
        <scheme val="minor"/>
      </rPr>
      <t xml:space="preserve">                                                         </t>
    </r>
    <r>
      <rPr>
        <sz val="11"/>
        <color rgb="FF008000"/>
        <rFont val="Calibri"/>
        <family val="2"/>
        <scheme val="minor"/>
      </rPr>
      <t xml:space="preserve">~ Faculty development  ($3,000)   </t>
    </r>
    <r>
      <rPr>
        <sz val="11"/>
        <color theme="1"/>
        <rFont val="Calibri"/>
        <family val="2"/>
        <scheme val="minor"/>
      </rPr>
      <t xml:space="preserve">                                   </t>
    </r>
    <r>
      <rPr>
        <b/>
        <sz val="11"/>
        <rFont val="Calibri"/>
        <family val="2"/>
        <scheme val="minor"/>
      </rPr>
      <t>INDEPENDENT CONTRACTORS:</t>
    </r>
    <r>
      <rPr>
        <sz val="11"/>
        <rFont val="Calibri"/>
        <family val="2"/>
        <scheme val="minor"/>
      </rPr>
      <t xml:space="preserve">    </t>
    </r>
    <r>
      <rPr>
        <b/>
        <sz val="11"/>
        <rFont val="Calibri"/>
        <family val="2"/>
        <scheme val="minor"/>
      </rPr>
      <t xml:space="preserve"> </t>
    </r>
    <r>
      <rPr>
        <sz val="11"/>
        <color theme="1"/>
        <rFont val="Calibri"/>
        <family val="2"/>
        <scheme val="minor"/>
      </rPr>
      <t xml:space="preserve">                               </t>
    </r>
    <r>
      <rPr>
        <sz val="11"/>
        <color rgb="FFFF0000"/>
        <rFont val="Calibri"/>
        <family val="2"/>
        <scheme val="minor"/>
      </rPr>
      <t>~ Lectures and film series ($1000)</t>
    </r>
    <r>
      <rPr>
        <sz val="11"/>
        <color theme="1"/>
        <rFont val="Calibri"/>
        <family val="2"/>
        <scheme val="minor"/>
      </rPr>
      <t xml:space="preserve">                                                                                        </t>
    </r>
    <r>
      <rPr>
        <b/>
        <sz val="11"/>
        <color theme="1"/>
        <rFont val="Calibri"/>
        <family val="2"/>
        <scheme val="minor"/>
      </rPr>
      <t xml:space="preserve">TOTAL ESTIMATED COST: $4,000+  </t>
    </r>
    <r>
      <rPr>
        <sz val="11"/>
        <color theme="1"/>
        <rFont val="Calibri"/>
        <family val="2"/>
        <scheme val="minor"/>
      </rPr>
      <t xml:space="preserve">                                               </t>
    </r>
  </si>
  <si>
    <r>
      <rPr>
        <sz val="11"/>
        <color rgb="FF008000"/>
        <rFont val="Calibri"/>
        <family val="2"/>
        <scheme val="minor"/>
      </rPr>
      <t xml:space="preserve">~ 1 Full-time faculty for ECON  ($97,812)                                                                ~ Part-time faculty for BUS  ($48,906)                                                                          ~ Clerical assistant/release time ($27,150)                                                                                                                                         ~ 1 Instructional assistant ($11,373)                                                                 ~ 1 Teachers aide ($13,000)  </t>
    </r>
    <r>
      <rPr>
        <sz val="11"/>
        <color rgb="FF00B050"/>
        <rFont val="Calibri"/>
        <family val="2"/>
        <scheme val="minor"/>
      </rPr>
      <t xml:space="preserve"> </t>
    </r>
    <r>
      <rPr>
        <sz val="11"/>
        <color theme="1"/>
        <rFont val="Calibri"/>
        <family val="2"/>
        <scheme val="minor"/>
      </rPr>
      <t xml:space="preserve">                                                                </t>
    </r>
    <r>
      <rPr>
        <sz val="11"/>
        <color rgb="FFFFC000"/>
        <rFont val="Calibri"/>
        <family val="2"/>
        <scheme val="minor"/>
      </rPr>
      <t xml:space="preserve">~ 1 Full-time faculty for COPED ($97,812)          </t>
    </r>
    <r>
      <rPr>
        <sz val="11"/>
        <color theme="1"/>
        <rFont val="Calibri"/>
        <family val="2"/>
        <scheme val="minor"/>
      </rPr>
      <t xml:space="preserve">                                                                                                                                           </t>
    </r>
    <r>
      <rPr>
        <b/>
        <sz val="11"/>
        <color theme="1"/>
        <rFont val="Calibri"/>
        <family val="2"/>
        <scheme val="minor"/>
      </rPr>
      <t>TOTAL ESTIMATED COST: $296,053+</t>
    </r>
  </si>
  <si>
    <r>
      <rPr>
        <b/>
        <sz val="11"/>
        <color theme="1"/>
        <rFont val="Calibri"/>
        <family val="2"/>
        <scheme val="minor"/>
      </rPr>
      <t xml:space="preserve">SPACE:  </t>
    </r>
    <r>
      <rPr>
        <sz val="11"/>
        <color theme="1"/>
        <rFont val="Calibri"/>
        <family val="2"/>
        <scheme val="minor"/>
      </rPr>
      <t xml:space="preserve">                                                                                          </t>
    </r>
    <r>
      <rPr>
        <sz val="11"/>
        <color rgb="FFFF0000"/>
        <rFont val="Calibri"/>
        <family val="2"/>
        <scheme val="minor"/>
      </rPr>
      <t xml:space="preserve">~ 1 Additional multipurpose lab for BUS/CIS with computers and equipment  (TBD)                                                                ~ Tutoring facility   (TBD)         </t>
    </r>
    <r>
      <rPr>
        <b/>
        <sz val="11"/>
        <color rgb="FFFF0000"/>
        <rFont val="Calibri"/>
        <family val="2"/>
        <scheme val="minor"/>
      </rPr>
      <t xml:space="preserve">     </t>
    </r>
    <r>
      <rPr>
        <b/>
        <sz val="11"/>
        <rFont val="Calibri"/>
        <family val="2"/>
        <scheme val="minor"/>
      </rPr>
      <t xml:space="preserve">                                  TOTAL ESTIMATED COST: TBD</t>
    </r>
  </si>
  <si>
    <r>
      <rPr>
        <sz val="11"/>
        <color rgb="FFFFC000"/>
        <rFont val="Calibri"/>
        <family val="2"/>
        <scheme val="minor"/>
      </rPr>
      <t xml:space="preserve">~ Increased budget for courses  ($5,000)                                                                                    ~ Revitalize the BUS/CIS advisory board  ($500)                  </t>
    </r>
    <r>
      <rPr>
        <sz val="11"/>
        <color theme="1"/>
        <rFont val="Calibri"/>
        <family val="2"/>
        <scheme val="minor"/>
      </rPr>
      <t xml:space="preserve">                                                                                  </t>
    </r>
    <r>
      <rPr>
        <b/>
        <sz val="11"/>
        <color theme="1"/>
        <rFont val="Calibri"/>
        <family val="2"/>
        <scheme val="minor"/>
      </rPr>
      <t xml:space="preserve">TOTAL ESTIMATED COST: $500+              </t>
    </r>
    <r>
      <rPr>
        <sz val="11"/>
        <color theme="1"/>
        <rFont val="Calibri"/>
        <family val="2"/>
        <scheme val="minor"/>
      </rPr>
      <t xml:space="preserve">                                                                                                                                                                                                                             </t>
    </r>
  </si>
  <si>
    <r>
      <rPr>
        <sz val="11"/>
        <color rgb="FF008000"/>
        <rFont val="Calibri"/>
        <family val="2"/>
        <scheme val="minor"/>
      </rPr>
      <t xml:space="preserve">~ 1 Full-time faculty for CIS  ($97,812)                                                                                                                                                        ~ Adjunct faculty for CS courses ($48,906)                                                                                                                                                                                                                                                                 ~ 2 Instructional assistants for concurrent classes and labs ($22,656)                                                                 ~ Teacher aide ($26,000)      </t>
    </r>
    <r>
      <rPr>
        <sz val="11"/>
        <color theme="1"/>
        <rFont val="Calibri"/>
        <family val="2"/>
        <scheme val="minor"/>
      </rPr>
      <t xml:space="preserve">                                                                                                                            </t>
    </r>
    <r>
      <rPr>
        <sz val="11"/>
        <color rgb="FFFFC000"/>
        <rFont val="Calibri"/>
        <family val="2"/>
        <scheme val="minor"/>
      </rPr>
      <t xml:space="preserve">~ Clerical assistant/release time ($27,150)   </t>
    </r>
    <r>
      <rPr>
        <sz val="11"/>
        <color theme="1"/>
        <rFont val="Calibri"/>
        <family val="2"/>
        <scheme val="minor"/>
      </rPr>
      <t xml:space="preserve">                                                                                                                                                 </t>
    </r>
    <r>
      <rPr>
        <b/>
        <sz val="11"/>
        <color theme="1"/>
        <rFont val="Calibri"/>
        <family val="2"/>
        <scheme val="minor"/>
      </rPr>
      <t>TOTAL ESTIMATED COST: $222,524</t>
    </r>
  </si>
  <si>
    <r>
      <rPr>
        <sz val="11"/>
        <color rgb="FFFFC000"/>
        <rFont val="Calibri"/>
        <family val="2"/>
        <scheme val="minor"/>
      </rPr>
      <t xml:space="preserve">~ Increased budget for courses  ($5,000)                                                                                          ~ Revitalize the BUS/CIS advisory board ($500)                        </t>
    </r>
    <r>
      <rPr>
        <sz val="11"/>
        <color theme="1"/>
        <rFont val="Calibri"/>
        <family val="2"/>
        <scheme val="minor"/>
      </rPr>
      <t xml:space="preserve">                                                                                                                                                                                   </t>
    </r>
    <r>
      <rPr>
        <b/>
        <sz val="11"/>
        <color theme="1"/>
        <rFont val="Calibri"/>
        <family val="2"/>
        <scheme val="minor"/>
      </rPr>
      <t xml:space="preserve">TOTAL ESTIMATED COST: $5,500+         </t>
    </r>
    <r>
      <rPr>
        <sz val="11"/>
        <color theme="1"/>
        <rFont val="Calibri"/>
        <family val="2"/>
        <scheme val="minor"/>
      </rPr>
      <t xml:space="preserve">                                                     </t>
    </r>
  </si>
  <si>
    <r>
      <rPr>
        <sz val="11"/>
        <color rgb="FF008000"/>
        <rFont val="Calibri"/>
        <family val="2"/>
        <scheme val="minor"/>
      </rPr>
      <t xml:space="preserve">~ Increase budget for instructional assistants and student workers to serve as writing coaches ($115,000 annually)             </t>
    </r>
    <r>
      <rPr>
        <sz val="11"/>
        <color rgb="FF00B050"/>
        <rFont val="Calibri"/>
        <family val="2"/>
        <scheme val="minor"/>
      </rPr>
      <t xml:space="preserve">                                               </t>
    </r>
    <r>
      <rPr>
        <sz val="11"/>
        <color rgb="FFFFC000"/>
        <rFont val="Calibri"/>
        <family val="2"/>
        <scheme val="minor"/>
      </rPr>
      <t xml:space="preserve">                                                           ~ 1 Full-time faculty ($97,812) </t>
    </r>
    <r>
      <rPr>
        <sz val="11"/>
        <color theme="1"/>
        <rFont val="Calibri"/>
        <family val="2"/>
        <scheme val="minor"/>
      </rPr>
      <t xml:space="preserve">                                                                           </t>
    </r>
    <r>
      <rPr>
        <sz val="11"/>
        <color rgb="FFFFC000"/>
        <rFont val="Calibri"/>
        <family val="2"/>
        <scheme val="minor"/>
      </rPr>
      <t xml:space="preserve">~ 1 Full-time English tutor/IA ($74,917)                         </t>
    </r>
    <r>
      <rPr>
        <sz val="11"/>
        <color theme="1"/>
        <rFont val="Calibri"/>
        <family val="2"/>
        <scheme val="minor"/>
      </rPr>
      <t xml:space="preserve">                                                                          </t>
    </r>
    <r>
      <rPr>
        <b/>
        <sz val="11"/>
        <color theme="1"/>
        <rFont val="Calibri"/>
        <family val="2"/>
        <scheme val="minor"/>
      </rPr>
      <t>TOTAL ESTIMATED COST: $287,729</t>
    </r>
  </si>
  <si>
    <r>
      <rPr>
        <sz val="11"/>
        <color rgb="FF008000"/>
        <rFont val="Calibri"/>
        <family val="2"/>
        <scheme val="minor"/>
      </rPr>
      <t>~ Increase budget for instructional assistants and student workers ($22,746)                                                                                                                ~ Release time for coordination of new ESL Learning Community  (TBD)                                   
~ Release time/stipends for ESL placement test coordination (TBD) 
~ Stipends for ESL placement test readers and orientation leaders ($4500 for approx. 15 tests/2-3 faculty per test)</t>
    </r>
    <r>
      <rPr>
        <sz val="11"/>
        <color rgb="FFFFC000"/>
        <rFont val="Calibri"/>
        <family val="2"/>
        <scheme val="minor"/>
      </rPr>
      <t xml:space="preserve">
~ 1 Full-time ESL assistant/tutor ($22,746)                           </t>
    </r>
    <r>
      <rPr>
        <sz val="11"/>
        <color theme="1"/>
        <rFont val="Calibri"/>
        <family val="2"/>
        <scheme val="minor"/>
      </rPr>
      <t xml:space="preserve">                                                              </t>
    </r>
    <r>
      <rPr>
        <sz val="11"/>
        <color rgb="FFFFC000"/>
        <rFont val="Calibri"/>
        <family val="2"/>
        <scheme val="minor"/>
      </rPr>
      <t xml:space="preserve">~ ESL/Global Studies Partners Program, stipends for ESL and Global Studies coordinators ($2000)
~ Guest Speakers for ESL learning community workshop series ($1500)       </t>
    </r>
    <r>
      <rPr>
        <sz val="11"/>
        <color theme="1"/>
        <rFont val="Calibri"/>
        <family val="2"/>
        <scheme val="minor"/>
      </rPr>
      <t xml:space="preserve">                                                                                                                                                                                                 </t>
    </r>
    <r>
      <rPr>
        <b/>
        <sz val="11"/>
        <color theme="1"/>
        <rFont val="Calibri"/>
        <family val="2"/>
        <scheme val="minor"/>
      </rPr>
      <t>TOTAL ESTIMATED COST: $53,492+</t>
    </r>
  </si>
  <si>
    <r>
      <rPr>
        <sz val="11"/>
        <color rgb="FF008000"/>
        <rFont val="Calibri"/>
        <family val="2"/>
        <scheme val="minor"/>
      </rPr>
      <t xml:space="preserve">~ 1 Full-time faculty ($97,812)                                                                                                                         ~ 1 Spanish tutor ($6,489)                                                                       ~ Tutors for Portuguese, French, and Arabic ($12,978)                                              ~ Staff assistant for on-line testing center ($70,673)            </t>
    </r>
    <r>
      <rPr>
        <sz val="11"/>
        <color theme="1"/>
        <rFont val="Calibri"/>
        <family val="2"/>
        <scheme val="minor"/>
      </rPr>
      <t xml:space="preserve">                                                    </t>
    </r>
    <r>
      <rPr>
        <sz val="11"/>
        <color rgb="FFFFC000"/>
        <rFont val="Calibri"/>
        <family val="2"/>
        <scheme val="minor"/>
      </rPr>
      <t xml:space="preserve">~ Language lab needs: 1 afternoon, T&amp;W 4-6:30pm Language Lab facilitator/IA  ($11,373)          </t>
    </r>
    <r>
      <rPr>
        <sz val="11"/>
        <color theme="1"/>
        <rFont val="Calibri"/>
        <family val="2"/>
        <scheme val="minor"/>
      </rPr>
      <t xml:space="preserve">                                                                                                                                                               </t>
    </r>
    <r>
      <rPr>
        <b/>
        <sz val="11"/>
        <color theme="1"/>
        <rFont val="Calibri"/>
        <family val="2"/>
        <scheme val="minor"/>
      </rPr>
      <t>TOTAL ESTIMATED COST: $128,652+</t>
    </r>
    <r>
      <rPr>
        <sz val="11"/>
        <color theme="1"/>
        <rFont val="Calibri"/>
        <family val="2"/>
        <scheme val="minor"/>
      </rPr>
      <t xml:space="preserve">                                                                 </t>
    </r>
  </si>
  <si>
    <r>
      <rPr>
        <b/>
        <sz val="11"/>
        <color theme="1"/>
        <rFont val="Calibri"/>
        <family val="2"/>
        <scheme val="minor"/>
      </rPr>
      <t>A. MULTIMEDIA DEPARTMENT</t>
    </r>
    <r>
      <rPr>
        <sz val="11"/>
        <color theme="1"/>
        <rFont val="Calibri"/>
        <family val="2"/>
        <scheme val="minor"/>
      </rPr>
      <t xml:space="preserve">:                                                              </t>
    </r>
    <r>
      <rPr>
        <sz val="11"/>
        <color rgb="FF008000"/>
        <rFont val="Calibri"/>
        <family val="2"/>
        <scheme val="minor"/>
      </rPr>
      <t xml:space="preserve">~ 5 Instructional aids ($57,560)                                                                                                                                                        ~ 25 Teaching assistants ($120,225-$160,300)                                                                                                                                              ~ 1 Part-time clerical assistant  ($2,565)                             </t>
    </r>
    <r>
      <rPr>
        <sz val="11"/>
        <color theme="1"/>
        <rFont val="Calibri"/>
        <family val="2"/>
        <scheme val="minor"/>
      </rPr>
      <t xml:space="preserve">                                                                                                                                                                                                   </t>
    </r>
    <r>
      <rPr>
        <b/>
        <sz val="11"/>
        <color theme="1"/>
        <rFont val="Calibri"/>
        <family val="2"/>
        <scheme val="minor"/>
      </rPr>
      <t>TOTAL ESTIMATED COST: $220,425</t>
    </r>
  </si>
  <si>
    <r>
      <rPr>
        <b/>
        <sz val="11"/>
        <color theme="1"/>
        <rFont val="Calibri"/>
        <family val="2"/>
        <scheme val="minor"/>
      </rPr>
      <t xml:space="preserve">B. ANIMATION: </t>
    </r>
    <r>
      <rPr>
        <sz val="11"/>
        <color theme="1"/>
        <rFont val="Calibri"/>
        <family val="2"/>
        <scheme val="minor"/>
      </rPr>
      <t xml:space="preserve">                                                                         </t>
    </r>
    <r>
      <rPr>
        <sz val="11"/>
        <color rgb="FFFFC000"/>
        <rFont val="Calibri"/>
        <family val="2"/>
        <scheme val="minor"/>
      </rPr>
      <t xml:space="preserve">~ 1 Instructional aid ($11,512)     </t>
    </r>
    <r>
      <rPr>
        <sz val="11"/>
        <color theme="1"/>
        <rFont val="Calibri"/>
        <family val="2"/>
        <scheme val="minor"/>
      </rPr>
      <t xml:space="preserve">                                                                                                                                                                                </t>
    </r>
    <r>
      <rPr>
        <b/>
        <sz val="11"/>
        <color theme="1"/>
        <rFont val="Calibri"/>
        <family val="2"/>
        <scheme val="minor"/>
      </rPr>
      <t>TOTAL ESTIMATED COST: $11,512</t>
    </r>
  </si>
  <si>
    <r>
      <rPr>
        <b/>
        <sz val="11"/>
        <color theme="1"/>
        <rFont val="Calibri"/>
        <family val="2"/>
        <scheme val="minor"/>
      </rPr>
      <t xml:space="preserve">IT SOFTWARE:                                                                                                            </t>
    </r>
    <r>
      <rPr>
        <sz val="11"/>
        <color rgb="FF008000"/>
        <rFont val="Calibri"/>
        <family val="2"/>
        <scheme val="minor"/>
      </rPr>
      <t xml:space="preserve">~ Renew license for Unity 3D software  and Toon Boom software ($1500)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                     INSTRUCTIONAL TECHNOLOGY:                                        </t>
    </r>
    <r>
      <rPr>
        <sz val="11"/>
        <color rgb="FFFFC000"/>
        <rFont val="Calibri"/>
        <family val="2"/>
        <scheme val="minor"/>
      </rPr>
      <t xml:space="preserve">~ 3 Multiple scanners ($9,000)  </t>
    </r>
    <r>
      <rPr>
        <b/>
        <sz val="11"/>
        <color rgb="FFFFC000"/>
        <rFont val="Calibri"/>
        <family val="2"/>
        <scheme val="minor"/>
      </rPr>
      <t xml:space="preserve">    </t>
    </r>
    <r>
      <rPr>
        <b/>
        <sz val="11"/>
        <color theme="1"/>
        <rFont val="Calibri"/>
        <family val="2"/>
        <scheme val="minor"/>
      </rPr>
      <t xml:space="preserve">                                                            EQUIPMENT:                                                                                                             </t>
    </r>
    <r>
      <rPr>
        <sz val="11"/>
        <color rgb="FF008000"/>
        <rFont val="Calibri"/>
        <family val="2"/>
        <scheme val="minor"/>
      </rPr>
      <t xml:space="preserve">~ 2 Tripods ($1099.98)                                                                               ~ 2 Wash lights ($207)                                                                              ~ 2 Barn doors ($67.50)                                                               ~ 4 Lamps ($37)                                                                       ~ 2 Amp Edison plug ($12.38)                                                                               ~ 2 Rosco LitePad axiom, 3" x 6" ($361.12)                                                                                               ~ 2 Arri AS-1 light stand ($197.76)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TOTAL ESTIMATED COST: $12,500+                   (see MMART tab)</t>
    </r>
  </si>
  <si>
    <r>
      <rPr>
        <b/>
        <sz val="11"/>
        <color theme="1"/>
        <rFont val="Calibri"/>
        <family val="2"/>
        <scheme val="minor"/>
      </rPr>
      <t xml:space="preserve">INSTRUCTIONAL EQUIPMENT:    </t>
    </r>
    <r>
      <rPr>
        <sz val="11"/>
        <color theme="1"/>
        <rFont val="Calibri"/>
        <family val="2"/>
        <scheme val="minor"/>
      </rPr>
      <t xml:space="preserve">                                                 </t>
    </r>
    <r>
      <rPr>
        <sz val="11"/>
        <color rgb="FF008000"/>
        <rFont val="Calibri"/>
        <family val="2"/>
        <scheme val="minor"/>
      </rPr>
      <t xml:space="preserve">~ Replace camera equipment and accessories ($15,000 yearly)      </t>
    </r>
    <r>
      <rPr>
        <sz val="11"/>
        <color theme="1"/>
        <rFont val="Calibri"/>
        <family val="2"/>
        <scheme val="minor"/>
      </rPr>
      <t xml:space="preserve">                                </t>
    </r>
    <r>
      <rPr>
        <b/>
        <sz val="11"/>
        <color theme="1"/>
        <rFont val="Calibri"/>
        <family val="2"/>
        <scheme val="minor"/>
      </rPr>
      <t xml:space="preserve">TAB:                                         Vid.EquipF2013TopPriority.xlsx        </t>
    </r>
    <r>
      <rPr>
        <sz val="11"/>
        <color theme="1"/>
        <rFont val="Calibri"/>
        <family val="2"/>
        <scheme val="minor"/>
      </rPr>
      <t xml:space="preserve">                            </t>
    </r>
    <r>
      <rPr>
        <sz val="11"/>
        <color rgb="FF008000"/>
        <rFont val="Calibri"/>
        <family val="2"/>
        <scheme val="minor"/>
      </rPr>
      <t xml:space="preserve">~ Items for purchase includes cables, power cords, gaff tape, batterie charger w/ batteries, camera battery, memory card,tripod, headphones, bulbs, dry erase markers, etc. -detailed list on excel sheet. ($8367)                                                                                                                                  ~ Additional video equipment and supplies ($264,869.42)                  </t>
    </r>
    <r>
      <rPr>
        <sz val="11"/>
        <color theme="1"/>
        <rFont val="Calibri"/>
        <family val="2"/>
        <scheme val="minor"/>
      </rPr>
      <t xml:space="preserve">                                                                                                                                                                                          </t>
    </r>
    <r>
      <rPr>
        <b/>
        <sz val="11"/>
        <color theme="1"/>
        <rFont val="Calibri"/>
        <family val="2"/>
        <scheme val="minor"/>
      </rPr>
      <t>TOTAL ESTIMATED COST: $288,236.42+                                                                                                      (see MMART and MMART Video tab)</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</si>
  <si>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Ink ($15,000 yearly)             </t>
    </r>
    <r>
      <rPr>
        <sz val="11"/>
        <color theme="1"/>
        <rFont val="Calibri"/>
        <family val="2"/>
        <scheme val="minor"/>
      </rPr>
      <t xml:space="preserve">                          </t>
    </r>
    <r>
      <rPr>
        <b/>
        <sz val="11"/>
        <color theme="1"/>
        <rFont val="Calibri"/>
        <family val="2"/>
        <scheme val="minor"/>
      </rPr>
      <t>INSTRUCTIONAL TECHNOLOGY:</t>
    </r>
    <r>
      <rPr>
        <sz val="11"/>
        <color theme="1"/>
        <rFont val="Calibri"/>
        <family val="2"/>
        <scheme val="minor"/>
      </rPr>
      <t xml:space="preserve">                                        </t>
    </r>
    <r>
      <rPr>
        <sz val="11"/>
        <color rgb="FF008000"/>
        <rFont val="Calibri"/>
        <family val="2"/>
        <scheme val="minor"/>
      </rPr>
      <t xml:space="preserve">~ Replace printers ($33,723)                                                            3 24” Epson printers
1 44” Epson printer
1 64” Epson printer
5 2yr. Extended  warranties                                                                                               </t>
    </r>
    <r>
      <rPr>
        <b/>
        <sz val="11"/>
        <color rgb="FF008000"/>
        <rFont val="Calibri"/>
        <family val="2"/>
        <scheme val="minor"/>
      </rPr>
      <t xml:space="preserve">         </t>
    </r>
    <r>
      <rPr>
        <sz val="11"/>
        <color rgb="FF008000"/>
        <rFont val="Calibri"/>
        <family val="2"/>
        <scheme val="minor"/>
      </rPr>
      <t xml:space="preserve">                                                                                         ~ Replacement of  strobe head, 300 watt lamps, ROTAO cross trolley, radio transceiver, Pulso speed ring, soft box ring adapters, Protective glass dome, C stands 60in. Gobo arm + head, tripod legs, tripod heads, 5D batteries, 5D battery chargers ($8453.94)                                                                
~ New equipment, including portable flash unit softboxes, 50mm macro lens, Octagonal Softbox, Extra Large softbox, C stands, 20in. Gobo arm + head ($2,611)          </t>
    </r>
    <r>
      <rPr>
        <sz val="11"/>
        <color rgb="FF00B050"/>
        <rFont val="Calibri"/>
        <family val="2"/>
        <scheme val="minor"/>
      </rPr>
      <t xml:space="preserve">           </t>
    </r>
    <r>
      <rPr>
        <sz val="11"/>
        <color theme="1"/>
        <rFont val="Calibri"/>
        <family val="2"/>
        <scheme val="minor"/>
      </rPr>
      <t xml:space="preserve">            </t>
    </r>
    <r>
      <rPr>
        <sz val="11"/>
        <color rgb="FFFFC000"/>
        <rFont val="Calibri"/>
        <family val="2"/>
        <scheme val="minor"/>
      </rPr>
      <t xml:space="preserve">                                ~ Photography equipment  ($143,000)    </t>
    </r>
    <r>
      <rPr>
        <sz val="11"/>
        <color theme="1"/>
        <rFont val="Calibri"/>
        <family val="2"/>
        <scheme val="minor"/>
      </rPr>
      <t xml:space="preserve">                                                                                                                                                                                                                                                                                                                                                   </t>
    </r>
    <r>
      <rPr>
        <b/>
        <sz val="11"/>
        <color theme="1"/>
        <rFont val="Calibri"/>
        <family val="2"/>
        <scheme val="minor"/>
      </rPr>
      <t>TOTAL ESTIMATED COST: $213,852.21+ (see MMART tab)</t>
    </r>
  </si>
  <si>
    <r>
      <rPr>
        <b/>
        <sz val="11"/>
        <color theme="1"/>
        <rFont val="Calibri"/>
        <family val="2"/>
        <scheme val="minor"/>
      </rPr>
      <t xml:space="preserve">SUPPLIES:                                                                                                 </t>
    </r>
    <r>
      <rPr>
        <sz val="11"/>
        <rFont val="Calibri"/>
        <family val="2"/>
        <scheme val="minor"/>
      </rPr>
      <t xml:space="preserve">~ Order equipment to upgrade existing and new laboratories                                   General equipment - used by all labs ($11k): </t>
    </r>
    <r>
      <rPr>
        <sz val="11"/>
        <color rgb="FF00B050"/>
        <rFont val="Calibri"/>
        <family val="2"/>
        <scheme val="minor"/>
      </rPr>
      <t xml:space="preserve">
</t>
    </r>
    <r>
      <rPr>
        <sz val="11"/>
        <color rgb="FF008000"/>
        <rFont val="Calibri"/>
        <family val="2"/>
        <scheme val="minor"/>
      </rPr>
      <t>1. Refrigerators (2), 4o C, (10k)</t>
    </r>
    <r>
      <rPr>
        <sz val="11"/>
        <color rgb="FF00B050"/>
        <rFont val="Calibri"/>
        <family val="2"/>
        <scheme val="minor"/>
      </rPr>
      <t xml:space="preserve">
</t>
    </r>
    <r>
      <rPr>
        <sz val="11"/>
        <color rgb="FFFF0000"/>
        <rFont val="Calibri"/>
        <family val="2"/>
        <scheme val="minor"/>
      </rPr>
      <t xml:space="preserve">2. Computer for Biology prep                       room (1k)       </t>
    </r>
    <r>
      <rPr>
        <sz val="11"/>
        <color rgb="FF00B050"/>
        <rFont val="Calibri"/>
        <family val="2"/>
        <scheme val="minor"/>
      </rPr>
      <t xml:space="preserve">                                                                                                                                             
</t>
    </r>
    <r>
      <rPr>
        <b/>
        <sz val="11"/>
        <rFont val="Calibri"/>
        <family val="2"/>
        <scheme val="minor"/>
      </rPr>
      <t>INSTRUCTIONAL SUPPLIES:</t>
    </r>
    <r>
      <rPr>
        <sz val="11"/>
        <color rgb="FF00B050"/>
        <rFont val="Calibri"/>
        <family val="2"/>
        <scheme val="minor"/>
      </rPr>
      <t xml:space="preserve">
</t>
    </r>
    <r>
      <rPr>
        <sz val="11"/>
        <color rgb="FF008000"/>
        <rFont val="Calibri"/>
        <family val="2"/>
        <scheme val="minor"/>
      </rPr>
      <t>Chemicals ($20k)
Consumables ($15k)</t>
    </r>
    <r>
      <rPr>
        <b/>
        <sz val="11"/>
        <rFont val="Calibri"/>
        <family val="2"/>
        <scheme val="minor"/>
      </rPr>
      <t xml:space="preserve">
MAINTENANCE CONTRACTS: $10k</t>
    </r>
    <r>
      <rPr>
        <sz val="11"/>
        <color rgb="FF00B050"/>
        <rFont val="Calibri"/>
        <family val="2"/>
        <scheme val="minor"/>
      </rPr>
      <t xml:space="preserve">
</t>
    </r>
    <r>
      <rPr>
        <sz val="11"/>
        <color rgb="FF008000"/>
        <rFont val="Calibri"/>
        <family val="2"/>
        <scheme val="minor"/>
      </rPr>
      <t>Fume hoods, autoclave, microscopes, pipetman</t>
    </r>
    <r>
      <rPr>
        <sz val="11"/>
        <rFont val="Calibri"/>
        <family val="2"/>
        <scheme val="minor"/>
      </rPr>
      <t xml:space="preserve">
</t>
    </r>
    <r>
      <rPr>
        <b/>
        <sz val="11"/>
        <rFont val="Calibri"/>
        <family val="2"/>
        <scheme val="minor"/>
      </rPr>
      <t>TOTAL ESTIMATED COST: $56,000</t>
    </r>
    <r>
      <rPr>
        <sz val="11"/>
        <color rgb="FF00B050"/>
        <rFont val="Calibri"/>
        <family val="2"/>
        <scheme val="minor"/>
      </rPr>
      <t xml:space="preserve">
</t>
    </r>
  </si>
  <si>
    <r>
      <rPr>
        <b/>
        <sz val="11"/>
        <color theme="1"/>
        <rFont val="Calibri"/>
        <family val="2"/>
        <scheme val="minor"/>
      </rPr>
      <t>A. BIOLOGICAL SCIENCES:</t>
    </r>
    <r>
      <rPr>
        <sz val="11"/>
        <color theme="1"/>
        <rFont val="Calibri"/>
        <family val="2"/>
        <scheme val="minor"/>
      </rPr>
      <t xml:space="preserve">                                                 </t>
    </r>
    <r>
      <rPr>
        <sz val="11"/>
        <color rgb="FF008000"/>
        <rFont val="Calibri"/>
        <family val="2"/>
        <scheme val="minor"/>
      </rPr>
      <t xml:space="preserve">~ 1 Full-time lab coordinator  ($91,000)                                                                           ~ Student workers (94 equiv. hours/week @ 9.16)  ($30,136)
500 hr employee@15.3 ($7,650)   </t>
    </r>
    <r>
      <rPr>
        <sz val="11"/>
        <color theme="1"/>
        <rFont val="Calibri"/>
        <family val="2"/>
        <scheme val="minor"/>
      </rPr>
      <t xml:space="preserve">                                                                                                                                                                                                                                                            </t>
    </r>
    <r>
      <rPr>
        <b/>
        <sz val="11"/>
        <color theme="1"/>
        <rFont val="Calibri"/>
        <family val="2"/>
        <scheme val="minor"/>
      </rPr>
      <t xml:space="preserve">TOTAL ESTIMATED COST: $108,459+ </t>
    </r>
    <r>
      <rPr>
        <sz val="11"/>
        <color theme="1"/>
        <rFont val="Calibri"/>
        <family val="2"/>
        <scheme val="minor"/>
      </rPr>
      <t xml:space="preserve">                                                                
                                                             </t>
    </r>
  </si>
  <si>
    <r>
      <rPr>
        <b/>
        <sz val="11"/>
        <rFont val="Calibri"/>
        <family val="2"/>
        <scheme val="minor"/>
      </rPr>
      <t xml:space="preserve">SCIENCE OFFICE:                                        </t>
    </r>
    <r>
      <rPr>
        <sz val="11"/>
        <color rgb="FF92D050"/>
        <rFont val="Calibri"/>
        <family val="2"/>
        <scheme val="minor"/>
      </rPr>
      <t xml:space="preserve">                     </t>
    </r>
    <r>
      <rPr>
        <sz val="11"/>
        <color rgb="FF008000"/>
        <rFont val="Calibri"/>
        <family val="2"/>
        <scheme val="minor"/>
      </rPr>
      <t>Desk top computers (2) ($5k)
Printer cartridges HP B/W ($0.2k)</t>
    </r>
    <r>
      <rPr>
        <sz val="11"/>
        <color theme="1"/>
        <rFont val="Calibri"/>
        <family val="2"/>
        <scheme val="minor"/>
      </rPr>
      <t xml:space="preserve">
</t>
    </r>
    <r>
      <rPr>
        <sz val="11"/>
        <color rgb="FFFFC000"/>
        <rFont val="Calibri"/>
        <family val="2"/>
        <scheme val="minor"/>
      </rPr>
      <t>Color printer ($0.3)</t>
    </r>
    <r>
      <rPr>
        <sz val="11"/>
        <color theme="1"/>
        <rFont val="Calibri"/>
        <family val="2"/>
        <scheme val="minor"/>
      </rPr>
      <t xml:space="preserve">
</t>
    </r>
    <r>
      <rPr>
        <sz val="11"/>
        <color rgb="FFFFC000"/>
        <rFont val="Calibri"/>
        <family val="2"/>
        <scheme val="minor"/>
      </rPr>
      <t>Scanner ($0.3)</t>
    </r>
    <r>
      <rPr>
        <sz val="11"/>
        <color theme="1"/>
        <rFont val="Calibri"/>
        <family val="2"/>
        <scheme val="minor"/>
      </rPr>
      <t xml:space="preserve">
</t>
    </r>
    <r>
      <rPr>
        <b/>
        <sz val="11"/>
        <color theme="1"/>
        <rFont val="Calibri"/>
        <family val="2"/>
        <scheme val="minor"/>
      </rPr>
      <t>TOTAL ESTIMATED COST: $6k</t>
    </r>
    <r>
      <rPr>
        <sz val="11"/>
        <color theme="1"/>
        <rFont val="Calibri"/>
        <family val="2"/>
        <scheme val="minor"/>
      </rPr>
      <t xml:space="preserve">
</t>
    </r>
  </si>
  <si>
    <r>
      <rPr>
        <sz val="11"/>
        <color rgb="FF008000"/>
        <rFont val="Calibri"/>
        <family val="2"/>
        <scheme val="minor"/>
      </rPr>
      <t xml:space="preserve">~ Advisory board for the STEM fields ($1000)        </t>
    </r>
    <r>
      <rPr>
        <sz val="11"/>
        <color rgb="FF00B050"/>
        <rFont val="Calibri"/>
        <family val="2"/>
        <scheme val="minor"/>
      </rPr>
      <t xml:space="preserve">                                                                                           </t>
    </r>
    <r>
      <rPr>
        <b/>
        <sz val="11"/>
        <rFont val="Calibri"/>
        <family val="2"/>
        <scheme val="minor"/>
      </rPr>
      <t>TOTAL ESTIMATED COST: $1,000+</t>
    </r>
  </si>
  <si>
    <r>
      <rPr>
        <b/>
        <sz val="11"/>
        <color theme="1"/>
        <rFont val="Calibri"/>
        <family val="2"/>
        <scheme val="minor"/>
      </rPr>
      <t>C. CHEMISTRY = GENERAL and ORGANIC:</t>
    </r>
    <r>
      <rPr>
        <sz val="11"/>
        <color theme="1"/>
        <rFont val="Calibri"/>
        <family val="2"/>
        <scheme val="minor"/>
      </rPr>
      <t xml:space="preserve">                                                                                                                                            </t>
    </r>
    <r>
      <rPr>
        <sz val="11"/>
        <color rgb="FF008000"/>
        <rFont val="Calibri"/>
        <family val="2"/>
        <scheme val="minor"/>
      </rPr>
      <t xml:space="preserve">~ 1 Full-time classified staff Chemistry technician   ($70,673)
 ~ Student workers (50 equiv. hours/week @ 9.16)  ($16,030)
500 hr employee @15.3 ($7,650)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$94,353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</si>
  <si>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 xml:space="preserve">INSTRUCTIONAL EQUIPMENT:                                                       </t>
    </r>
    <r>
      <rPr>
        <i/>
        <sz val="11"/>
        <color theme="1"/>
        <rFont val="Calibri"/>
        <family val="2"/>
        <scheme val="minor"/>
      </rPr>
      <t>Chemistry/Organic Chemistry ($205k)</t>
    </r>
    <r>
      <rPr>
        <b/>
        <sz val="11"/>
        <color theme="1"/>
        <rFont val="Calibri"/>
        <family val="2"/>
        <scheme val="minor"/>
      </rPr>
      <t xml:space="preserve">
</t>
    </r>
    <r>
      <rPr>
        <sz val="11"/>
        <color rgb="FF008000"/>
        <rFont val="Calibri"/>
        <family val="2"/>
        <scheme val="minor"/>
      </rPr>
      <t xml:space="preserve">1. Barometer, replace broken 
2. Organic Chemistry lab  
3. FT-IR Spectrophotometer ($25k)
4. GC Mass Spec ($60k)                                                   5. Stirring hot plates (6) ($6k)
6. Drying oven($1.7k)
7. Bottle top dispensers (4) ($2.5k)
8. Solvent reservoirs (4) ($0.8k)
9. Hamilton syringes (10) ($0.5k)     </t>
    </r>
    <r>
      <rPr>
        <sz val="11"/>
        <color rgb="FF00B050"/>
        <rFont val="Calibri"/>
        <family val="2"/>
        <scheme val="minor"/>
      </rPr>
      <t xml:space="preserve">                </t>
    </r>
    <r>
      <rPr>
        <sz val="11"/>
        <color theme="1"/>
        <rFont val="Calibri"/>
        <family val="2"/>
        <scheme val="minor"/>
      </rPr>
      <t xml:space="preserve">
</t>
    </r>
    <r>
      <rPr>
        <sz val="11"/>
        <color rgb="FFFFC000"/>
        <rFont val="Calibri"/>
        <family val="2"/>
        <scheme val="minor"/>
      </rPr>
      <t xml:space="preserve">10. NMR ($100k)
11. Two desktop computers for analytical equipment ($2k)
12. Printer for instrument room ($0.5k)
13. Organic chemistry kits and replacement parts ($5k)                                                                                                     </t>
    </r>
    <r>
      <rPr>
        <sz val="11"/>
        <color rgb="FFFF0000"/>
        <rFont val="Calibri"/>
        <family val="2"/>
        <scheme val="minor"/>
      </rPr>
      <t>14. Hydrogen gas generators ($10k)
15. Gas regulators (4) ($2k)</t>
    </r>
    <r>
      <rPr>
        <sz val="11"/>
        <color theme="1"/>
        <rFont val="Calibri"/>
        <family val="2"/>
        <scheme val="minor"/>
      </rPr>
      <t xml:space="preserve">                                                     
</t>
    </r>
    <r>
      <rPr>
        <b/>
        <sz val="11"/>
        <color theme="1"/>
        <rFont val="Calibri"/>
        <family val="2"/>
        <scheme val="minor"/>
      </rPr>
      <t xml:space="preserve">INSTRUCTIONAL SUPPLIES:
</t>
    </r>
    <r>
      <rPr>
        <sz val="11"/>
        <color rgb="FF008000"/>
        <rFont val="Calibri"/>
        <family val="2"/>
        <scheme val="minor"/>
      </rPr>
      <t>Chemicals ($20k)
Glassware, consumables ($10)</t>
    </r>
    <r>
      <rPr>
        <sz val="11"/>
        <color theme="1"/>
        <rFont val="Calibri"/>
        <family val="2"/>
        <scheme val="minor"/>
      </rPr>
      <t xml:space="preserve">
</t>
    </r>
    <r>
      <rPr>
        <b/>
        <sz val="11"/>
        <color theme="1"/>
        <rFont val="Calibri"/>
        <family val="2"/>
        <scheme val="minor"/>
      </rPr>
      <t xml:space="preserve">TOTAL ESTIMATED COST: $235,000+
</t>
    </r>
  </si>
  <si>
    <r>
      <rPr>
        <b/>
        <sz val="11"/>
        <color theme="1"/>
        <rFont val="Calibri"/>
        <family val="2"/>
        <scheme val="minor"/>
      </rPr>
      <t xml:space="preserve">SOCIAL SCIENCES DEPARTMENT:   </t>
    </r>
    <r>
      <rPr>
        <sz val="11"/>
        <color theme="1"/>
        <rFont val="Calibri"/>
        <family val="2"/>
        <scheme val="minor"/>
      </rPr>
      <t xml:space="preserve">                                                     ~ 3 Full-time faculty hires in </t>
    </r>
    <r>
      <rPr>
        <sz val="11"/>
        <color rgb="FFFFC000"/>
        <rFont val="Calibri"/>
        <family val="2"/>
        <scheme val="minor"/>
      </rPr>
      <t>ANTHRO,</t>
    </r>
    <r>
      <rPr>
        <sz val="11"/>
        <color rgb="FFFFFF00"/>
        <rFont val="Calibri"/>
        <family val="2"/>
        <scheme val="minor"/>
      </rPr>
      <t xml:space="preserve"> </t>
    </r>
    <r>
      <rPr>
        <sz val="11"/>
        <color rgb="FF008000"/>
        <rFont val="Calibri"/>
        <family val="2"/>
        <scheme val="minor"/>
      </rPr>
      <t xml:space="preserve">POLISCI, and PSY </t>
    </r>
    <r>
      <rPr>
        <sz val="11"/>
        <color theme="1"/>
        <rFont val="Calibri"/>
        <family val="2"/>
        <scheme val="minor"/>
      </rPr>
      <t xml:space="preserve">($293,436)                                                                          </t>
    </r>
    <r>
      <rPr>
        <sz val="11"/>
        <color rgb="FF008000"/>
        <rFont val="Calibri"/>
        <family val="2"/>
        <scheme val="minor"/>
      </rPr>
      <t xml:space="preserve">~ 2 Student workers ($6,488)   </t>
    </r>
    <r>
      <rPr>
        <sz val="11"/>
        <color theme="1"/>
        <rFont val="Calibri"/>
        <family val="2"/>
        <scheme val="minor"/>
      </rPr>
      <t xml:space="preserve">                                                                                   </t>
    </r>
    <r>
      <rPr>
        <sz val="11"/>
        <color rgb="FFFFC000"/>
        <rFont val="Calibri"/>
        <family val="2"/>
        <scheme val="minor"/>
      </rPr>
      <t xml:space="preserve">~ Full time evening counselor ($97,000)                                                                                ~ One night a week of a staffed financial aid desk open until 9:00 pm ($6,000 per year in extra hours)
~ Staff to cover extended evening computer lab hours  ($23,000)
~ Part time evening librarian ($37,000)         </t>
    </r>
    <r>
      <rPr>
        <sz val="11"/>
        <color rgb="FFFFFF00"/>
        <rFont val="Calibri"/>
        <family val="2"/>
        <scheme val="minor"/>
      </rPr>
      <t xml:space="preserve">                                                     </t>
    </r>
    <r>
      <rPr>
        <b/>
        <sz val="11"/>
        <rFont val="Calibri"/>
        <family val="2"/>
        <scheme val="minor"/>
      </rPr>
      <t xml:space="preserve">RELEASE TIME:  </t>
    </r>
    <r>
      <rPr>
        <sz val="11"/>
        <color rgb="FFFFFF00"/>
        <rFont val="Calibri"/>
        <family val="2"/>
        <scheme val="minor"/>
      </rPr>
      <t xml:space="preserve">                                         </t>
    </r>
    <r>
      <rPr>
        <sz val="11"/>
        <color rgb="FFFFC000"/>
        <rFont val="Calibri"/>
        <family val="2"/>
        <scheme val="minor"/>
      </rPr>
      <t xml:space="preserve">~ Update website (.2 hours ZZOIS, $7,000)  </t>
    </r>
    <r>
      <rPr>
        <sz val="11"/>
        <color rgb="FFFFFF0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$469,924+     </t>
    </r>
    <r>
      <rPr>
        <sz val="11"/>
        <color theme="1"/>
        <rFont val="Calibri"/>
        <family val="2"/>
        <scheme val="minor"/>
      </rPr>
      <t xml:space="preserve">        </t>
    </r>
  </si>
  <si>
    <r>
      <rPr>
        <b/>
        <sz val="11"/>
        <color theme="1"/>
        <rFont val="Calibri"/>
        <family val="2"/>
        <scheme val="minor"/>
      </rPr>
      <t xml:space="preserve">SUPPLIES:       </t>
    </r>
    <r>
      <rPr>
        <sz val="11"/>
        <color theme="1"/>
        <rFont val="Calibri"/>
        <family val="2"/>
        <scheme val="minor"/>
      </rPr>
      <t xml:space="preserve">                                                                       </t>
    </r>
    <r>
      <rPr>
        <sz val="11"/>
        <color rgb="FF008000"/>
        <rFont val="Calibri"/>
        <family val="2"/>
        <scheme val="minor"/>
      </rPr>
      <t xml:space="preserve">~ Increase supply budget, educational DVDs  ($1500)                                                                                                                          ~ Laser clickers for classrooms ($262)                                                                                                                                        </t>
    </r>
    <r>
      <rPr>
        <b/>
        <sz val="11"/>
        <rFont val="Calibri"/>
        <family val="2"/>
        <scheme val="minor"/>
      </rPr>
      <t xml:space="preserve">MARKETING SUPPLIES:                   </t>
    </r>
    <r>
      <rPr>
        <sz val="11"/>
        <rFont val="Calibri"/>
        <family val="2"/>
        <scheme val="minor"/>
      </rPr>
      <t xml:space="preserve">  </t>
    </r>
    <r>
      <rPr>
        <sz val="11"/>
        <color rgb="FF008000"/>
        <rFont val="Calibri"/>
        <family val="2"/>
        <scheme val="minor"/>
      </rPr>
      <t xml:space="preserve">                                           ~ ADT promotional brochures  ($5000)    </t>
    </r>
    <r>
      <rPr>
        <sz val="11"/>
        <color rgb="FF92D050"/>
        <rFont val="Calibri"/>
        <family val="2"/>
        <scheme val="minor"/>
      </rPr>
      <t xml:space="preserve">                      </t>
    </r>
    <r>
      <rPr>
        <sz val="11"/>
        <color theme="1"/>
        <rFont val="Calibri"/>
        <family val="2"/>
        <scheme val="minor"/>
      </rPr>
      <t xml:space="preserve">                                                                                                             </t>
    </r>
    <r>
      <rPr>
        <b/>
        <sz val="11"/>
        <rFont val="Calibri"/>
        <family val="2"/>
        <scheme val="minor"/>
      </rPr>
      <t xml:space="preserve">IT EQUIPMENT:      </t>
    </r>
    <r>
      <rPr>
        <sz val="11"/>
        <rFont val="Calibri"/>
        <family val="2"/>
        <scheme val="minor"/>
      </rPr>
      <t xml:space="preserve">    </t>
    </r>
    <r>
      <rPr>
        <sz val="11"/>
        <color rgb="FFFFC000"/>
        <rFont val="Calibri"/>
        <family val="2"/>
        <scheme val="minor"/>
      </rPr>
      <t xml:space="preserve">                                                                           ~ Resources needed to support dedicated servers to run online instruction ($13,000)         </t>
    </r>
    <r>
      <rPr>
        <sz val="11"/>
        <color theme="1"/>
        <rFont val="Calibri"/>
        <family val="2"/>
        <scheme val="minor"/>
      </rPr>
      <t xml:space="preserve">                                                                                                 </t>
    </r>
    <r>
      <rPr>
        <b/>
        <sz val="11"/>
        <color theme="1"/>
        <rFont val="Calibri"/>
        <family val="2"/>
        <scheme val="minor"/>
      </rPr>
      <t xml:space="preserve">TOTAL ESTIMATED COST: $20,262+      </t>
    </r>
    <r>
      <rPr>
        <sz val="11"/>
        <color theme="1"/>
        <rFont val="Calibri"/>
        <family val="2"/>
        <scheme val="minor"/>
      </rPr>
      <t xml:space="preserve">                                                                 </t>
    </r>
  </si>
  <si>
    <r>
      <rPr>
        <sz val="11"/>
        <color rgb="FFFF0000"/>
        <rFont val="Calibri"/>
        <family val="2"/>
        <scheme val="minor"/>
      </rPr>
      <t xml:space="preserve">~ Field trip/s ($2,000)       </t>
    </r>
    <r>
      <rPr>
        <sz val="11"/>
        <color theme="1"/>
        <rFont val="Calibri"/>
        <family val="2"/>
        <scheme val="minor"/>
      </rPr>
      <t xml:space="preserve">                    </t>
    </r>
    <r>
      <rPr>
        <b/>
        <sz val="11"/>
        <color theme="1"/>
        <rFont val="Calibri"/>
        <family val="2"/>
        <scheme val="minor"/>
      </rPr>
      <t>TOTAL ESTIMATED COST: $2,000</t>
    </r>
  </si>
  <si>
    <r>
      <rPr>
        <sz val="11"/>
        <color rgb="FF008000"/>
        <rFont val="Calibri"/>
        <family val="2"/>
        <scheme val="minor"/>
      </rPr>
      <t xml:space="preserve">~ Release time for a coordinator  ($9,000)                                                                      ~ Stipends for part time faculty meetings for coordinator to share curriculum and assignments ($1,200 )           </t>
    </r>
    <r>
      <rPr>
        <sz val="11"/>
        <color rgb="FFFFC000"/>
        <rFont val="Calibri"/>
        <family val="2"/>
        <scheme val="minor"/>
      </rPr>
      <t xml:space="preserve">                                                                                                                      ~ Guest speaker for college wide events  ($1,000)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 xml:space="preserve">                                                           TOTAL ESTIMATED COST: $11,200+</t>
    </r>
  </si>
  <si>
    <r>
      <rPr>
        <sz val="11"/>
        <color rgb="FF008000"/>
        <rFont val="Calibri"/>
        <family val="2"/>
        <scheme val="minor"/>
      </rPr>
      <t xml:space="preserve">~ 1 Full time faculty/coordinator ($97,812)                                                                                     ~ 1 Job developer ($36,000)     </t>
    </r>
    <r>
      <rPr>
        <sz val="11"/>
        <color rgb="FF00B050"/>
        <rFont val="Calibri"/>
        <family val="2"/>
        <scheme val="minor"/>
      </rPr>
      <t xml:space="preserve">   </t>
    </r>
    <r>
      <rPr>
        <sz val="11"/>
        <color theme="1"/>
        <rFont val="Calibri"/>
        <family val="2"/>
        <scheme val="minor"/>
      </rPr>
      <t xml:space="preserve">                              </t>
    </r>
    <r>
      <rPr>
        <sz val="11"/>
        <color rgb="FFFFC000"/>
        <rFont val="Calibri"/>
        <family val="2"/>
        <scheme val="minor"/>
      </rPr>
      <t xml:space="preserve">~ Instructional aide ($10,000)        </t>
    </r>
    <r>
      <rPr>
        <sz val="11"/>
        <color theme="1"/>
        <rFont val="Calibri"/>
        <family val="2"/>
        <scheme val="minor"/>
      </rPr>
      <t xml:space="preserve">                                </t>
    </r>
    <r>
      <rPr>
        <b/>
        <sz val="11"/>
        <color theme="1"/>
        <rFont val="Calibri"/>
        <family val="2"/>
        <scheme val="minor"/>
      </rPr>
      <t>TOTAL ESTIMATED COST:</t>
    </r>
    <r>
      <rPr>
        <b/>
        <i/>
        <sz val="11"/>
        <color theme="1"/>
        <rFont val="Calibri"/>
        <family val="2"/>
        <scheme val="minor"/>
      </rPr>
      <t xml:space="preserve"> </t>
    </r>
    <r>
      <rPr>
        <b/>
        <sz val="11"/>
        <color theme="1"/>
        <rFont val="Calibri"/>
        <family val="2"/>
        <scheme val="minor"/>
      </rPr>
      <t>$143,812+</t>
    </r>
  </si>
  <si>
    <r>
      <rPr>
        <sz val="11"/>
        <color rgb="FF008000"/>
        <rFont val="Calibri"/>
        <family val="2"/>
      </rPr>
      <t xml:space="preserve">~ 1 Classified assistant ($70,000)                                                         ~ 1 Student worker - clerical assistant ($7,000)      </t>
    </r>
    <r>
      <rPr>
        <sz val="11"/>
        <color rgb="FF00B050"/>
        <rFont val="Calibri"/>
        <family val="2"/>
      </rPr>
      <t xml:space="preserve">          </t>
    </r>
    <r>
      <rPr>
        <sz val="11"/>
        <color indexed="57"/>
        <rFont val="Calibri"/>
        <family val="2"/>
      </rPr>
      <t xml:space="preserve">                                                               </t>
    </r>
    <r>
      <rPr>
        <sz val="11"/>
        <color rgb="FFFFC000"/>
        <rFont val="Calibri"/>
        <family val="2"/>
      </rPr>
      <t xml:space="preserve">~ Half-time coordinator ($46,000)                                            </t>
    </r>
    <r>
      <rPr>
        <b/>
        <sz val="11"/>
        <rFont val="Calibri"/>
        <family val="2"/>
      </rPr>
      <t>TOTAL ESTIMATED COST: $123,000+</t>
    </r>
  </si>
  <si>
    <r>
      <rPr>
        <b/>
        <sz val="11"/>
        <rFont val="Calibri"/>
        <family val="2"/>
      </rPr>
      <t xml:space="preserve">SUPPLIES: </t>
    </r>
    <r>
      <rPr>
        <sz val="11"/>
        <rFont val="Calibri"/>
        <family val="2"/>
      </rPr>
      <t xml:space="preserve">                           </t>
    </r>
    <r>
      <rPr>
        <sz val="11"/>
        <color indexed="57"/>
        <rFont val="Calibri"/>
        <family val="2"/>
      </rPr>
      <t xml:space="preserve">                                                      </t>
    </r>
    <r>
      <rPr>
        <sz val="11"/>
        <color rgb="FF008000"/>
        <rFont val="Calibri"/>
        <family val="2"/>
      </rPr>
      <t xml:space="preserve">~  Office supplies, including drawing paper, marking tape, stapler, etc. ($380)                                                                           ~ 2 Capstone ceremony/celebration ($1000)                                                                                                                         ~ Buisness cards ($300)  </t>
    </r>
    <r>
      <rPr>
        <sz val="11"/>
        <color rgb="FF00B050"/>
        <rFont val="Calibri"/>
        <family val="2"/>
      </rPr>
      <t xml:space="preserve">  </t>
    </r>
    <r>
      <rPr>
        <sz val="11"/>
        <color indexed="57"/>
        <rFont val="Calibri"/>
        <family val="2"/>
      </rPr>
      <t xml:space="preserve">                                                             </t>
    </r>
    <r>
      <rPr>
        <b/>
        <sz val="11"/>
        <rFont val="Calibri"/>
        <family val="2"/>
      </rPr>
      <t xml:space="preserve">INSTRUCTIONAL MATERIALS:   </t>
    </r>
    <r>
      <rPr>
        <sz val="11"/>
        <rFont val="Calibri"/>
        <family val="2"/>
      </rPr>
      <t xml:space="preserve"> </t>
    </r>
    <r>
      <rPr>
        <sz val="11"/>
        <color indexed="57"/>
        <rFont val="Calibri"/>
        <family val="2"/>
      </rPr>
      <t xml:space="preserve">                                                 </t>
    </r>
    <r>
      <rPr>
        <sz val="11"/>
        <color rgb="FF008000"/>
        <rFont val="Calibri"/>
        <family val="2"/>
      </rPr>
      <t xml:space="preserve">~ Foundations course readers @ $10 per student ($1000)                                                            ~ Spherical Dynamics online working styles evaluations
@ $15 per student ($1,500)                                    ~ Poster paper for 2 art projects, flip chart pads, masking tape, 20 fine point markers-  10 black, see APU for list, etc. ($1000)   </t>
    </r>
    <r>
      <rPr>
        <sz val="11"/>
        <color indexed="57"/>
        <rFont val="Calibri"/>
        <family val="2"/>
      </rPr>
      <t xml:space="preserve">                                                                                                                    </t>
    </r>
    <r>
      <rPr>
        <b/>
        <sz val="11"/>
        <rFont val="Calibri"/>
        <family val="2"/>
      </rPr>
      <t xml:space="preserve">IT SOFTWARE:            </t>
    </r>
    <r>
      <rPr>
        <b/>
        <sz val="11"/>
        <color indexed="57"/>
        <rFont val="Calibri"/>
        <family val="2"/>
      </rPr>
      <t xml:space="preserve">       </t>
    </r>
    <r>
      <rPr>
        <sz val="11"/>
        <color indexed="57"/>
        <rFont val="Calibri"/>
        <family val="2"/>
      </rPr>
      <t xml:space="preserve">                                       </t>
    </r>
    <r>
      <rPr>
        <sz val="11"/>
        <color rgb="FF008000"/>
        <rFont val="Calibri"/>
        <family val="2"/>
      </rPr>
      <t xml:space="preserve">turnitin.com ($9,200)     </t>
    </r>
    <r>
      <rPr>
        <sz val="11"/>
        <color rgb="FF00B050"/>
        <rFont val="Calibri"/>
        <family val="2"/>
      </rPr>
      <t xml:space="preserve">          </t>
    </r>
    <r>
      <rPr>
        <sz val="11"/>
        <rFont val="Calibri"/>
        <family val="2"/>
      </rPr>
      <t xml:space="preserve">                                              </t>
    </r>
    <r>
      <rPr>
        <b/>
        <sz val="11"/>
        <rFont val="Calibri"/>
        <family val="2"/>
      </rPr>
      <t xml:space="preserve">IT EQUIPMENT:               </t>
    </r>
    <r>
      <rPr>
        <sz val="11"/>
        <rFont val="Calibri"/>
        <family val="2"/>
      </rPr>
      <t xml:space="preserve">                                                            </t>
    </r>
    <r>
      <rPr>
        <sz val="11"/>
        <color rgb="FF008000"/>
        <rFont val="Calibri"/>
        <family val="2"/>
      </rPr>
      <t xml:space="preserve">~ MAC Laptop PRO 13 in. ($2200) </t>
    </r>
    <r>
      <rPr>
        <sz val="11"/>
        <color rgb="FF00B050"/>
        <rFont val="Calibri"/>
        <family val="2"/>
      </rPr>
      <t xml:space="preserve"> </t>
    </r>
    <r>
      <rPr>
        <sz val="11"/>
        <rFont val="Calibri"/>
        <family val="2"/>
      </rPr>
      <t xml:space="preserve">                            </t>
    </r>
    <r>
      <rPr>
        <sz val="11"/>
        <color indexed="10"/>
        <rFont val="Calibri"/>
        <family val="2"/>
      </rPr>
      <t xml:space="preserve">~ Color printer ($900)                                                    ~ Monitor ($300) </t>
    </r>
    <r>
      <rPr>
        <sz val="11"/>
        <rFont val="Calibri"/>
        <family val="2"/>
      </rPr>
      <t xml:space="preserve">                                                                </t>
    </r>
    <r>
      <rPr>
        <b/>
        <sz val="11"/>
        <rFont val="Calibri"/>
        <family val="2"/>
      </rPr>
      <t>TOTAL ESTIMATED COST: $18,780+                                                                  See TAB: PERSIST_supplies  and PERSIST_technology computers</t>
    </r>
    <r>
      <rPr>
        <sz val="11"/>
        <rFont val="Calibri"/>
        <family val="2"/>
      </rPr>
      <t xml:space="preserve">
                     </t>
    </r>
  </si>
  <si>
    <r>
      <rPr>
        <sz val="11"/>
        <color rgb="FF008000"/>
        <rFont val="Calibri"/>
        <family val="2"/>
        <scheme val="minor"/>
      </rPr>
      <t>~ Full time faculty/coordinator ($97,812)                                                                             ~ Staff assistant ($37,000)
~ Coaches ($70,000)</t>
    </r>
    <r>
      <rPr>
        <sz val="11"/>
        <color theme="1"/>
        <rFont val="Calibri"/>
        <family val="2"/>
        <scheme val="minor"/>
      </rPr>
      <t xml:space="preserve">
</t>
    </r>
    <r>
      <rPr>
        <sz val="11"/>
        <color rgb="FFFFC000"/>
        <rFont val="Calibri"/>
        <family val="2"/>
        <scheme val="minor"/>
      </rPr>
      <t>~ Designated counselors ($97,812)</t>
    </r>
    <r>
      <rPr>
        <sz val="11"/>
        <color theme="1"/>
        <rFont val="Calibri"/>
        <family val="2"/>
        <scheme val="minor"/>
      </rPr>
      <t xml:space="preserve">
</t>
    </r>
    <r>
      <rPr>
        <sz val="11"/>
        <color rgb="FFFFC000"/>
        <rFont val="Calibri"/>
        <family val="2"/>
        <scheme val="minor"/>
      </rPr>
      <t>~ Stipends for students and coaches to meet the hospital required background checks and immunizations ($2,000)                                                      ~ Job developer ($36,000)</t>
    </r>
    <r>
      <rPr>
        <sz val="11"/>
        <color theme="1"/>
        <rFont val="Calibri"/>
        <family val="2"/>
        <scheme val="minor"/>
      </rPr>
      <t xml:space="preserve">
</t>
    </r>
    <r>
      <rPr>
        <sz val="11"/>
        <color rgb="FFFF0000"/>
        <rFont val="Calibri"/>
        <family val="2"/>
        <scheme val="minor"/>
      </rPr>
      <t xml:space="preserve">~ Instructional assistants ($5,000)                                                                             ~ Tutors ($10,000)        </t>
    </r>
    <r>
      <rPr>
        <sz val="11"/>
        <color theme="1"/>
        <rFont val="Calibri"/>
        <family val="2"/>
        <scheme val="minor"/>
      </rPr>
      <t xml:space="preserve">                                                                     </t>
    </r>
    <r>
      <rPr>
        <b/>
        <sz val="11"/>
        <color theme="1"/>
        <rFont val="Calibri"/>
        <family val="2"/>
        <scheme val="minor"/>
      </rPr>
      <t xml:space="preserve">TOTAL ESTIMATED COST: $355,624+          </t>
    </r>
    <r>
      <rPr>
        <sz val="11"/>
        <color theme="1"/>
        <rFont val="Calibri"/>
        <family val="2"/>
        <scheme val="minor"/>
      </rPr>
      <t xml:space="preserve">
</t>
    </r>
  </si>
  <si>
    <r>
      <rPr>
        <b/>
        <sz val="11"/>
        <color theme="1"/>
        <rFont val="Calibri"/>
        <family val="2"/>
        <scheme val="minor"/>
      </rPr>
      <t xml:space="preserve">SPACE:              </t>
    </r>
    <r>
      <rPr>
        <sz val="11"/>
        <color theme="1"/>
        <rFont val="Calibri"/>
        <family val="2"/>
        <scheme val="minor"/>
      </rPr>
      <t xml:space="preserve">                                                                                                                                </t>
    </r>
    <r>
      <rPr>
        <sz val="11"/>
        <color rgb="FF008000"/>
        <rFont val="Calibri"/>
        <family val="2"/>
        <scheme val="minor"/>
      </rPr>
      <t xml:space="preserve">~ Designated classrooms for interpretation in rooms 212, 223, and 226 (TBD)                                                                                                          </t>
    </r>
    <r>
      <rPr>
        <sz val="11"/>
        <color rgb="FFFF0000"/>
        <rFont val="Calibri"/>
        <family val="2"/>
        <scheme val="minor"/>
      </rPr>
      <t xml:space="preserve">~ Language lab (TBD)   </t>
    </r>
    <r>
      <rPr>
        <sz val="11"/>
        <color rgb="FF008000"/>
        <rFont val="Calibri"/>
        <family val="2"/>
        <scheme val="minor"/>
      </rPr>
      <t xml:space="preserve">                </t>
    </r>
    <r>
      <rPr>
        <sz val="11"/>
        <color theme="1"/>
        <rFont val="Calibri"/>
        <family val="2"/>
        <scheme val="minor"/>
      </rPr>
      <t xml:space="preserve">                                                         </t>
    </r>
  </si>
  <si>
    <r>
      <rPr>
        <sz val="11"/>
        <color rgb="FF008000"/>
        <rFont val="Calibri"/>
        <family val="2"/>
        <scheme val="minor"/>
      </rPr>
      <t xml:space="preserve">~ Coordinator .2 release time ($2,000)                                                                                                       ~ .2 Release time to survey students, analyze results, and develop action plan; collaborate with CSUEB ($2,000)    </t>
    </r>
    <r>
      <rPr>
        <sz val="11"/>
        <color rgb="FF00B050"/>
        <rFont val="Calibri"/>
        <family val="2"/>
        <scheme val="minor"/>
      </rPr>
      <t xml:space="preserve">                                     </t>
    </r>
    <r>
      <rPr>
        <b/>
        <sz val="11"/>
        <rFont val="Calibri"/>
        <family val="2"/>
        <scheme val="minor"/>
      </rPr>
      <t xml:space="preserve">INDEPENDENT CONTRACTORS:     </t>
    </r>
    <r>
      <rPr>
        <sz val="11"/>
        <color theme="1"/>
        <rFont val="Calibri"/>
        <family val="2"/>
        <scheme val="minor"/>
      </rPr>
      <t xml:space="preserve">                                      </t>
    </r>
    <r>
      <rPr>
        <sz val="11"/>
        <color rgb="FF008000"/>
        <rFont val="Calibri"/>
        <family val="2"/>
        <scheme val="minor"/>
      </rPr>
      <t xml:space="preserve">~ 10 Guest speakers ($1,000) </t>
    </r>
    <r>
      <rPr>
        <sz val="11"/>
        <color theme="1"/>
        <rFont val="Calibri"/>
        <family val="2"/>
        <scheme val="minor"/>
      </rPr>
      <t xml:space="preserve">                                                                                                                              </t>
    </r>
    <r>
      <rPr>
        <b/>
        <sz val="11"/>
        <color theme="1"/>
        <rFont val="Calibri"/>
        <family val="2"/>
        <scheme val="minor"/>
      </rPr>
      <t xml:space="preserve">TOTAL ESTIMATED COST: $5,000+ </t>
    </r>
  </si>
  <si>
    <t>ASL, ART, CIS, ECON, HUSV, LIB, ModLang, POSCI, PSYCH, SCIENCE, SMI</t>
  </si>
  <si>
    <t xml:space="preserve">Release time/Stipends for ESL placement test coordination </t>
  </si>
  <si>
    <t>Stipends for ESL placement test readers and orientation leaders (approx. 15 tests/2-3 faculty per test)</t>
  </si>
  <si>
    <t>Staff assistant (F/T)</t>
  </si>
  <si>
    <t>Staff assistant (P/T)</t>
  </si>
  <si>
    <t>1 Full time Chemistry technician</t>
  </si>
  <si>
    <t>2 Library techs (F/T)</t>
  </si>
  <si>
    <t>Library tech (P/T)</t>
  </si>
  <si>
    <t>Instructional assitant</t>
  </si>
  <si>
    <t>1 Job developer</t>
  </si>
  <si>
    <t>Lab assistant in studio</t>
  </si>
  <si>
    <t>Teacher's aid</t>
  </si>
  <si>
    <t>Math tutors</t>
  </si>
  <si>
    <t>1 Spanish tutor</t>
  </si>
  <si>
    <t xml:space="preserve">Guest speakers </t>
  </si>
  <si>
    <t>Events/workshops</t>
  </si>
  <si>
    <t>Guest lecturers</t>
  </si>
  <si>
    <t>Advertisement: brochures</t>
  </si>
  <si>
    <t>Voice recorders</t>
  </si>
  <si>
    <t>Geography/Geology:  software: rocks, kits, misc.(1.5k)</t>
  </si>
  <si>
    <t>1 Virtual private server</t>
  </si>
  <si>
    <t>Color laser printer for SCI office</t>
  </si>
  <si>
    <t xml:space="preserve">5 Replacement printers: (3) 24” Epson printers, (1) 44” Epson printer, (1) 64” Epson printer, (5) 2yr. extended  warranties  </t>
  </si>
  <si>
    <t>New equipment, including portable flash unit softboxes, 50mm macro lens, octagonal softbox, extra large softbox, C stands, 20in. Gobo arm + head</t>
  </si>
  <si>
    <t>Designated classroom</t>
  </si>
  <si>
    <t>Music studio</t>
  </si>
  <si>
    <t>Interpretation room</t>
  </si>
  <si>
    <t>Offices for PT and FT counselors</t>
  </si>
  <si>
    <t>2 Three drawer lateral file cabinets</t>
  </si>
  <si>
    <t>1 Refrigerator, 4o C, U</t>
  </si>
  <si>
    <t xml:space="preserve">2 Security cameras </t>
  </si>
  <si>
    <t>Degree pathways informational luncheon: 2 per year</t>
  </si>
  <si>
    <t>2 Adjunct counselors</t>
  </si>
  <si>
    <t xml:space="preserve">ESL/Global Studies Partners Program, stipends for coordinators </t>
  </si>
  <si>
    <t xml:space="preserve">Guest Speakers for ESL learning community/workshop series </t>
  </si>
  <si>
    <t>Teacher collaboration work stipends</t>
  </si>
  <si>
    <t>1 full time English tutor/IA</t>
  </si>
  <si>
    <t>1 Instructional aid</t>
  </si>
  <si>
    <t>5 Instructional aids</t>
  </si>
  <si>
    <t>2 Qualified assistants  for murals</t>
  </si>
  <si>
    <t xml:space="preserve">Language lab needs: 1 afternoon, T&amp;W 4-6:30pm language lab facilitator/IA </t>
  </si>
  <si>
    <t>1 Student assistant</t>
  </si>
  <si>
    <t>Student worker/clerical assistant</t>
  </si>
  <si>
    <t>25 Teacher assistants</t>
  </si>
  <si>
    <t>Revitalize the BUS/CIS advisory board</t>
  </si>
  <si>
    <t>Health care interpreter network video/voice interpreting system</t>
  </si>
  <si>
    <t>22 Computers</t>
  </si>
  <si>
    <t>4 Printers</t>
  </si>
  <si>
    <t>1 Additional monitor</t>
  </si>
  <si>
    <t>3 Multiple scanners</t>
  </si>
  <si>
    <t>2 Laptops for college and district committee meetings</t>
  </si>
  <si>
    <t>Instructional assistants</t>
  </si>
  <si>
    <t>Lecture and film series</t>
  </si>
  <si>
    <t>6 Laptops for training on video/voice interpreting</t>
  </si>
  <si>
    <t>Field trip/s</t>
  </si>
  <si>
    <t>Language lab</t>
  </si>
  <si>
    <t>Tutoring facility</t>
  </si>
  <si>
    <t>ASAP; multiple department requests</t>
  </si>
  <si>
    <r>
      <rPr>
        <b/>
        <sz val="11"/>
        <rFont val="Calibri"/>
        <family val="2"/>
        <scheme val="minor"/>
      </rPr>
      <t xml:space="preserve">SUPPLIES:          </t>
    </r>
    <r>
      <rPr>
        <b/>
        <sz val="11"/>
        <color rgb="FF00B050"/>
        <rFont val="Calibri"/>
        <family val="2"/>
        <scheme val="minor"/>
      </rPr>
      <t xml:space="preserve">                 </t>
    </r>
    <r>
      <rPr>
        <sz val="11"/>
        <color rgb="FF00B050"/>
        <rFont val="Calibri"/>
        <family val="2"/>
        <scheme val="minor"/>
      </rPr>
      <t xml:space="preserve">                                                            </t>
    </r>
    <r>
      <rPr>
        <sz val="11"/>
        <color rgb="FF008000"/>
        <rFont val="Calibri"/>
        <family val="2"/>
        <scheme val="minor"/>
      </rPr>
      <t xml:space="preserve">~ Demco/office supplies; new acquisition materials ($8,200)                                                                                                                    ~ Book/media budget ($50,000)         </t>
    </r>
    <r>
      <rPr>
        <sz val="11"/>
        <color rgb="FF00B050"/>
        <rFont val="Calibri"/>
        <family val="2"/>
        <scheme val="minor"/>
      </rPr>
      <t xml:space="preserve">                                                           </t>
    </r>
    <r>
      <rPr>
        <sz val="11"/>
        <color rgb="FFFFC000"/>
        <rFont val="Calibri"/>
        <family val="2"/>
        <scheme val="minor"/>
      </rPr>
      <t xml:space="preserve">~ Book carts ($2,000)                                               </t>
    </r>
    <r>
      <rPr>
        <b/>
        <sz val="11"/>
        <rFont val="Calibri"/>
        <family val="2"/>
        <scheme val="minor"/>
      </rPr>
      <t xml:space="preserve">INSTRUCTIONAL TECHNOLOGY:  </t>
    </r>
    <r>
      <rPr>
        <b/>
        <sz val="11"/>
        <color rgb="FFFFC000"/>
        <rFont val="Calibri"/>
        <family val="2"/>
        <scheme val="minor"/>
      </rPr>
      <t xml:space="preserve">    </t>
    </r>
    <r>
      <rPr>
        <b/>
        <sz val="11"/>
        <color rgb="FF00B050"/>
        <rFont val="Calibri"/>
        <family val="2"/>
        <scheme val="minor"/>
      </rPr>
      <t xml:space="preserve">      </t>
    </r>
    <r>
      <rPr>
        <sz val="11"/>
        <color rgb="FF00B050"/>
        <rFont val="Calibri"/>
        <family val="2"/>
        <scheme val="minor"/>
      </rPr>
      <t xml:space="preserve">                                                          </t>
    </r>
    <r>
      <rPr>
        <sz val="11"/>
        <color rgb="FFFFC000"/>
        <rFont val="Calibri"/>
        <family val="2"/>
        <scheme val="minor"/>
      </rPr>
      <t xml:space="preserve">~ 22 Computers ($28,184)                                                                                           ~ 4 Printers ($1000)                                                                                                                           ~ 1 Additional monitor ($404)         </t>
    </r>
    <r>
      <rPr>
        <sz val="11"/>
        <color rgb="FF00B050"/>
        <rFont val="Calibri"/>
        <family val="2"/>
        <scheme val="minor"/>
      </rPr>
      <t xml:space="preserve">                                                                       </t>
    </r>
    <r>
      <rPr>
        <b/>
        <sz val="11"/>
        <rFont val="Calibri"/>
        <family val="2"/>
        <scheme val="minor"/>
      </rPr>
      <t xml:space="preserve">IT SOFTWARE:         </t>
    </r>
    <r>
      <rPr>
        <sz val="11"/>
        <rFont val="Calibri"/>
        <family val="2"/>
        <scheme val="minor"/>
      </rPr>
      <t xml:space="preserve">    </t>
    </r>
    <r>
      <rPr>
        <sz val="11"/>
        <color rgb="FF00B050"/>
        <rFont val="Calibri"/>
        <family val="2"/>
        <scheme val="minor"/>
      </rPr>
      <t xml:space="preserve">                          </t>
    </r>
    <r>
      <rPr>
        <sz val="11"/>
        <color theme="1"/>
        <rFont val="Calibri"/>
        <family val="2"/>
        <scheme val="minor"/>
      </rPr>
      <t xml:space="preserve">   
</t>
    </r>
    <r>
      <rPr>
        <sz val="11"/>
        <color rgb="FF008000"/>
        <rFont val="Calibri"/>
        <family val="2"/>
        <scheme val="minor"/>
      </rPr>
      <t xml:space="preserve">~ Envisionware ($10,000)                                                                           ~ GoPrint updates ($10,000)                                                                                 ~ Kurzweil, Jaws, and Zoom Text on 2 computers ($1000)                                                               ~ 12 OCLC fees, traditionally paid by district  ($1,200)                                                                                                            ~ Innovative maintenance upgrade, traditionally paid by district  ($16,500)                                                                         ~Continued PSSD financial support to maintain database access  ($50,000)                                                                                                 ~ Software on staff computers: Microsoft Office, Adobe Acrobat, and Adobe Captivate ($750)            </t>
    </r>
    <r>
      <rPr>
        <sz val="11"/>
        <color theme="1"/>
        <rFont val="Calibri"/>
        <family val="2"/>
        <scheme val="minor"/>
      </rPr>
      <t xml:space="preserve">                                                                                                               </t>
    </r>
    <r>
      <rPr>
        <b/>
        <sz val="11"/>
        <color theme="1"/>
        <rFont val="Calibri"/>
        <family val="2"/>
        <scheme val="minor"/>
      </rPr>
      <t>TOTAL ESTIMATED COST: $179,238+ (see Lib tabs)</t>
    </r>
  </si>
  <si>
    <r>
      <rPr>
        <sz val="11"/>
        <color rgb="FF008000"/>
        <rFont val="Calibri"/>
        <family val="2"/>
        <scheme val="minor"/>
      </rPr>
      <t>~ Math tutors ($8000)                                                                                                    ~ Teacher collaboration work stipends ($500)
~ Coordinator release time:.4 release for 2014-2015, .2 in following years ($2000)                                                                                      ~ Student worker - clerical assistant ($7,000)</t>
    </r>
    <r>
      <rPr>
        <sz val="11"/>
        <color theme="1"/>
        <rFont val="Calibri"/>
        <family val="2"/>
        <scheme val="minor"/>
      </rPr>
      <t xml:space="preserve">
</t>
    </r>
    <r>
      <rPr>
        <sz val="11"/>
        <color rgb="FFFFC000"/>
        <rFont val="Calibri"/>
        <family val="2"/>
        <scheme val="minor"/>
      </rPr>
      <t xml:space="preserve">~ Evening and weekend counseling: Full time counselor for evening and Saturday hours  ($97,812)
~ Evening and weekend librarian: part time librarian ($37,000)
~ Staff in evening and weekend computer lab:  cost to staff extended hours ($23,000)         </t>
    </r>
    <r>
      <rPr>
        <sz val="11"/>
        <color rgb="FFFFFF00"/>
        <rFont val="Calibri"/>
        <family val="2"/>
        <scheme val="minor"/>
      </rPr>
      <t xml:space="preserve">        </t>
    </r>
    <r>
      <rPr>
        <sz val="11"/>
        <color theme="1"/>
        <rFont val="Calibri"/>
        <family val="2"/>
        <scheme val="minor"/>
      </rPr>
      <t xml:space="preserve">                        </t>
    </r>
    <r>
      <rPr>
        <b/>
        <sz val="11"/>
        <color theme="1"/>
        <rFont val="Calibri"/>
        <family val="2"/>
        <scheme val="minor"/>
      </rPr>
      <t xml:space="preserve">TOTAL ESTIMATED COST: $175,312+   </t>
    </r>
  </si>
  <si>
    <t>Annual Program Update (APU) Needs Matrix</t>
  </si>
  <si>
    <t>2013-2014</t>
  </si>
  <si>
    <t>Student Services</t>
  </si>
  <si>
    <t>Business Office</t>
  </si>
  <si>
    <t>May Chen, VPSS</t>
  </si>
  <si>
    <t>Shirley Slaughter, B.O. Director</t>
  </si>
  <si>
    <t>Academic Departments and Learning Communities</t>
  </si>
  <si>
    <t>Carlos Cortez, Acting VPI</t>
  </si>
  <si>
    <t>Articulation Officer</t>
  </si>
  <si>
    <t>Full-time</t>
  </si>
  <si>
    <t>1 Articulation officer (F/T)</t>
  </si>
  <si>
    <t>2 Counselors (F/T)</t>
  </si>
  <si>
    <t>1 Grant writer (F/T)</t>
  </si>
  <si>
    <t>1 Evening counselor (F/T)</t>
  </si>
  <si>
    <r>
      <rPr>
        <b/>
        <sz val="11"/>
        <color theme="1"/>
        <rFont val="Calibri"/>
        <family val="2"/>
        <scheme val="minor"/>
      </rPr>
      <t xml:space="preserve">INSTRUCTIONAL TECHNOLOGY:      </t>
    </r>
    <r>
      <rPr>
        <sz val="11"/>
        <color theme="1"/>
        <rFont val="Calibri"/>
        <family val="2"/>
        <scheme val="minor"/>
      </rPr>
      <t xml:space="preserve">                                 </t>
    </r>
    <r>
      <rPr>
        <sz val="11"/>
        <color rgb="FF008000"/>
        <rFont val="Calibri"/>
        <family val="2"/>
        <scheme val="minor"/>
      </rPr>
      <t>~ Office printer: HP LaserJet600 (M600DN) + extended warranty ($1,350)</t>
    </r>
    <r>
      <rPr>
        <sz val="11"/>
        <color rgb="FF00B050"/>
        <rFont val="Calibri"/>
        <family val="2"/>
        <scheme val="minor"/>
      </rPr>
      <t xml:space="preserve">                                                                                                 </t>
    </r>
    <r>
      <rPr>
        <b/>
        <sz val="11"/>
        <rFont val="Calibri"/>
        <family val="2"/>
        <scheme val="minor"/>
      </rPr>
      <t xml:space="preserve">EQUIPMENT FOR SHOWCASES:   </t>
    </r>
    <r>
      <rPr>
        <sz val="11"/>
        <color rgb="FF00B050"/>
        <rFont val="Calibri"/>
        <family val="2"/>
        <scheme val="minor"/>
      </rPr>
      <t xml:space="preserve">                                                                                                                                </t>
    </r>
    <r>
      <rPr>
        <sz val="11"/>
        <color rgb="FF008000"/>
        <rFont val="Calibri"/>
        <family val="2"/>
        <scheme val="minor"/>
      </rPr>
      <t xml:space="preserve">~ 5 Panel divider ($664)                                                                              ~ OWC blue ray burner ($219)                                             ~ Hard drive ($349)                                   </t>
    </r>
    <r>
      <rPr>
        <sz val="11"/>
        <color theme="1"/>
        <rFont val="Calibri"/>
        <family val="2"/>
        <scheme val="minor"/>
      </rPr>
      <t xml:space="preserve">                                                                                                                                                                                                                                                                                                                            </t>
    </r>
    <r>
      <rPr>
        <b/>
        <sz val="11"/>
        <color theme="1"/>
        <rFont val="Calibri"/>
        <family val="2"/>
        <scheme val="minor"/>
      </rPr>
      <t>TOTAL ESTIMATED COST: $2583+                     (see MMART tab)</t>
    </r>
  </si>
  <si>
    <t>EQUIPMENT:</t>
  </si>
  <si>
    <t xml:space="preserve">Showcase: 5 Panel divider ($664),  OWC blue ray burner ($219), hard drive ($349) </t>
  </si>
  <si>
    <t>CAMPUS WIDE FACULTY</t>
  </si>
  <si>
    <t>1. Lib_Additional Space</t>
  </si>
  <si>
    <t>2. Lib_Supplies</t>
  </si>
  <si>
    <t>3. Lib_Tech Computers</t>
  </si>
  <si>
    <t>4. Math Supplies</t>
  </si>
  <si>
    <t>5. MMART_photo_equip_categorized</t>
  </si>
  <si>
    <t>6. MMART Video</t>
  </si>
  <si>
    <t>7. MMART Vid.EquipF2013 Top Priority</t>
  </si>
  <si>
    <t>8. PERSIST_Supplies</t>
  </si>
  <si>
    <t>9. PERSIST_Technology Computers</t>
  </si>
  <si>
    <t xml:space="preserve">APPENDIX </t>
  </si>
  <si>
    <r>
      <t xml:space="preserve">  </t>
    </r>
    <r>
      <rPr>
        <b/>
        <sz val="30"/>
        <color theme="1"/>
        <rFont val="Calibri"/>
        <family val="2"/>
        <scheme val="minor"/>
      </rPr>
      <t>I</t>
    </r>
    <r>
      <rPr>
        <b/>
        <sz val="20"/>
        <color theme="1"/>
        <rFont val="Calibri"/>
        <family val="2"/>
        <scheme val="minor"/>
      </rPr>
      <t>temized Requests:</t>
    </r>
  </si>
  <si>
    <t xml:space="preserve">A &amp; R Specialist    </t>
  </si>
  <si>
    <t xml:space="preserve">Accounting Technician  </t>
  </si>
  <si>
    <t xml:space="preserve">Chemistry Tech     </t>
  </si>
  <si>
    <t xml:space="preserve">Clerical Assistant  VA     </t>
  </si>
  <si>
    <t xml:space="preserve">Clerical Assistant  VA      </t>
  </si>
  <si>
    <t xml:space="preserve">Duplicating Technician  </t>
  </si>
  <si>
    <t xml:space="preserve">EOPS  Outreach Specialist  </t>
  </si>
  <si>
    <t xml:space="preserve">Instructional Assistant (Alt Media)  </t>
  </si>
  <si>
    <t xml:space="preserve">Instructional Assistant  (LD office) </t>
  </si>
  <si>
    <t xml:space="preserve">Staff Assistant (DSPS)  </t>
  </si>
  <si>
    <t>American Sign Language</t>
  </si>
  <si>
    <t>Art</t>
  </si>
  <si>
    <t>Business / Economics</t>
  </si>
  <si>
    <t>Computer Science</t>
  </si>
  <si>
    <t>Counselor 1</t>
  </si>
  <si>
    <t>Counselor 2</t>
  </si>
  <si>
    <t>Geography</t>
  </si>
  <si>
    <t>Political Science</t>
  </si>
  <si>
    <t>Psychology</t>
  </si>
  <si>
    <t>Spanish</t>
  </si>
  <si>
    <t>* Based upon APU recommendations, the 2014 BCC's faculty and classifed requests are listed in alphabetical order. We are still completing their review through our Shared Governance Process.</t>
  </si>
  <si>
    <t xml:space="preserve">Clerical Assistant </t>
  </si>
  <si>
    <t xml:space="preserve">Library Tech I   </t>
  </si>
  <si>
    <t xml:space="preserve">Instructional Assistants </t>
  </si>
  <si>
    <t xml:space="preserve">   (Academic Departments)</t>
  </si>
  <si>
    <t xml:space="preserve">Student Employment Specialist </t>
  </si>
  <si>
    <t>2014 Requests for Classified Hiring*</t>
  </si>
  <si>
    <t>2014 Requests for Faculty Hiring*</t>
  </si>
  <si>
    <t>In alphabetical order</t>
  </si>
  <si>
    <t xml:space="preserve">Staff Assistant    </t>
  </si>
  <si>
    <t xml:space="preserve">   (Campus and Student Life)</t>
  </si>
  <si>
    <t xml:space="preserve">Placement Assistant (Financial Aid)   </t>
  </si>
  <si>
    <t xml:space="preserve">   (Assessment and Orientation)  </t>
  </si>
  <si>
    <t xml:space="preserve">   CTE Job Developer  (Grants)</t>
  </si>
</sst>
</file>

<file path=xl/styles.xml><?xml version="1.0" encoding="utf-8"?>
<styleSheet xmlns="http://schemas.openxmlformats.org/spreadsheetml/2006/main">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00;\(&quot;$&quot;#,##0.00\)"/>
    <numFmt numFmtId="166" formatCode="&quot;$&quot;#,##0.0"/>
    <numFmt numFmtId="167" formatCode="_(&quot;$&quot;* #,##0_);_(&quot;$&quot;* \(#,##0\);_(&quot;$&quot;* &quot;-&quot;??_);_(@_)"/>
  </numFmts>
  <fonts count="79">
    <font>
      <sz val="11"/>
      <color theme="1"/>
      <name val="Calibri"/>
      <family val="2"/>
      <scheme val="minor"/>
    </font>
    <font>
      <b/>
      <sz val="11"/>
      <color theme="1"/>
      <name val="Calibri"/>
      <family val="2"/>
      <scheme val="minor"/>
    </font>
    <font>
      <sz val="11"/>
      <color rgb="FF006664"/>
      <name val="Calibri"/>
      <family val="2"/>
      <scheme val="minor"/>
    </font>
    <font>
      <b/>
      <sz val="18"/>
      <color theme="1"/>
      <name val="Calibri"/>
      <family val="2"/>
      <scheme val="minor"/>
    </font>
    <font>
      <b/>
      <sz val="13"/>
      <color theme="0"/>
      <name val="Calibri"/>
      <family val="2"/>
      <scheme val="minor"/>
    </font>
    <font>
      <b/>
      <sz val="13"/>
      <color theme="1"/>
      <name val="Calibri"/>
      <family val="2"/>
      <scheme val="minor"/>
    </font>
    <font>
      <sz val="10"/>
      <name val="Verdana"/>
      <family val="2"/>
    </font>
    <font>
      <sz val="12"/>
      <color rgb="FF006100"/>
      <name val="Calibri"/>
      <family val="2"/>
      <scheme val="minor"/>
    </font>
    <font>
      <sz val="10"/>
      <name val="Arial"/>
      <family val="2"/>
    </font>
    <font>
      <sz val="12"/>
      <color theme="1"/>
      <name val="Calibri"/>
      <family val="2"/>
      <scheme val="minor"/>
    </font>
    <font>
      <b/>
      <sz val="12"/>
      <color theme="1"/>
      <name val="Calibri"/>
      <family val="2"/>
      <scheme val="minor"/>
    </font>
    <font>
      <i/>
      <sz val="11"/>
      <color theme="1"/>
      <name val="Calibri"/>
      <family val="2"/>
      <scheme val="minor"/>
    </font>
    <font>
      <sz val="12"/>
      <color rgb="FF006664"/>
      <name val="Calibri"/>
      <family val="2"/>
      <scheme val="minor"/>
    </font>
    <font>
      <b/>
      <sz val="13"/>
      <color rgb="FFFFFF00"/>
      <name val="Calibri"/>
      <family val="2"/>
      <scheme val="minor"/>
    </font>
    <font>
      <b/>
      <sz val="13"/>
      <color theme="6"/>
      <name val="Calibri"/>
      <family val="2"/>
      <scheme val="minor"/>
    </font>
    <font>
      <b/>
      <sz val="13"/>
      <color theme="5" tint="0.59999389629810485"/>
      <name val="Calibri"/>
      <family val="2"/>
      <scheme val="minor"/>
    </font>
    <font>
      <sz val="11"/>
      <color rgb="FFFF0000"/>
      <name val="Calibri"/>
      <family val="2"/>
      <scheme val="minor"/>
    </font>
    <font>
      <sz val="11"/>
      <color rgb="FFFFFF00"/>
      <name val="Calibri"/>
      <family val="2"/>
      <scheme val="minor"/>
    </font>
    <font>
      <sz val="11"/>
      <color rgb="FFFFC000"/>
      <name val="Calibri"/>
      <family val="2"/>
      <scheme val="minor"/>
    </font>
    <font>
      <sz val="11"/>
      <name val="Calibri"/>
      <family val="2"/>
      <scheme val="minor"/>
    </font>
    <font>
      <sz val="11"/>
      <color rgb="FF92D050"/>
      <name val="Calibri"/>
      <family val="2"/>
      <scheme val="minor"/>
    </font>
    <font>
      <sz val="11"/>
      <color rgb="FF00B050"/>
      <name val="Calibri"/>
      <family val="2"/>
      <scheme val="minor"/>
    </font>
    <font>
      <u/>
      <sz val="10"/>
      <color indexed="12"/>
      <name val="Arial"/>
      <family val="2"/>
    </font>
    <font>
      <b/>
      <sz val="11"/>
      <color rgb="FFFFC000"/>
      <name val="Calibri"/>
      <family val="2"/>
      <scheme val="minor"/>
    </font>
    <font>
      <b/>
      <sz val="11"/>
      <name val="Calibri"/>
      <family val="2"/>
      <scheme val="minor"/>
    </font>
    <font>
      <b/>
      <sz val="11"/>
      <color rgb="FF00B050"/>
      <name val="Calibri"/>
      <family val="2"/>
      <scheme val="minor"/>
    </font>
    <font>
      <sz val="11"/>
      <color rgb="FF008000"/>
      <name val="Calibri"/>
      <family val="2"/>
      <scheme val="minor"/>
    </font>
    <font>
      <b/>
      <i/>
      <sz val="11"/>
      <color theme="1"/>
      <name val="Calibri"/>
      <family val="2"/>
      <scheme val="minor"/>
    </font>
    <font>
      <sz val="11"/>
      <color rgb="FF12A2A6"/>
      <name val="Calibri"/>
      <family val="2"/>
      <scheme val="minor"/>
    </font>
    <font>
      <sz val="11"/>
      <name val="Calibri"/>
      <family val="2"/>
    </font>
    <font>
      <b/>
      <sz val="11"/>
      <name val="Calibri"/>
      <family val="2"/>
    </font>
    <font>
      <sz val="11"/>
      <color indexed="57"/>
      <name val="Calibri"/>
      <family val="2"/>
    </font>
    <font>
      <b/>
      <sz val="11"/>
      <color indexed="57"/>
      <name val="Calibri"/>
      <family val="2"/>
    </font>
    <font>
      <sz val="11"/>
      <color indexed="51"/>
      <name val="Calibri"/>
      <family val="2"/>
    </font>
    <font>
      <sz val="11"/>
      <color indexed="10"/>
      <name val="Calibri"/>
      <family val="2"/>
    </font>
    <font>
      <sz val="11"/>
      <color rgb="FFFFC000"/>
      <name val="Calibri"/>
      <family val="2"/>
    </font>
    <font>
      <sz val="11"/>
      <color rgb="FF00B050"/>
      <name val="Calibri"/>
      <family val="2"/>
    </font>
    <font>
      <b/>
      <sz val="11"/>
      <color rgb="FFFF0000"/>
      <name val="Calibri"/>
      <family val="2"/>
      <scheme val="minor"/>
    </font>
    <font>
      <sz val="11"/>
      <color theme="1"/>
      <name val="Calibri"/>
      <family val="2"/>
      <scheme val="minor"/>
    </font>
    <font>
      <b/>
      <sz val="10"/>
      <color indexed="9"/>
      <name val="Arial"/>
      <family val="2"/>
    </font>
    <font>
      <b/>
      <sz val="10"/>
      <color indexed="8"/>
      <name val="Arial"/>
      <family val="2"/>
    </font>
    <font>
      <sz val="9"/>
      <name val="Tahoma"/>
      <family val="2"/>
    </font>
    <font>
      <sz val="10"/>
      <name val="Tahoma"/>
      <family val="2"/>
    </font>
    <font>
      <b/>
      <sz val="10"/>
      <name val="Verdana"/>
      <family val="2"/>
    </font>
    <font>
      <u/>
      <sz val="10"/>
      <color theme="10"/>
      <name val="Verdana"/>
      <family val="2"/>
    </font>
    <font>
      <sz val="12"/>
      <name val="Cambria"/>
      <family val="1"/>
    </font>
    <font>
      <i/>
      <sz val="12"/>
      <name val="Cambria"/>
      <family val="1"/>
    </font>
    <font>
      <sz val="10"/>
      <color rgb="FF000000"/>
      <name val="Courier New"/>
      <family val="3"/>
    </font>
    <font>
      <b/>
      <sz val="10"/>
      <color rgb="FF000000"/>
      <name val="Courier New"/>
      <family val="3"/>
    </font>
    <font>
      <sz val="10"/>
      <color rgb="FFFF0000"/>
      <name val="Courier New"/>
      <family val="3"/>
    </font>
    <font>
      <b/>
      <sz val="18"/>
      <color indexed="8"/>
      <name val="Arial"/>
      <family val="2"/>
    </font>
    <font>
      <sz val="10"/>
      <color indexed="8"/>
      <name val="Arial"/>
      <family val="2"/>
    </font>
    <font>
      <b/>
      <sz val="9"/>
      <color indexed="8"/>
      <name val="Arial"/>
      <family val="2"/>
    </font>
    <font>
      <sz val="12"/>
      <color indexed="8"/>
      <name val="Times New Roman"/>
      <family val="1"/>
    </font>
    <font>
      <sz val="12"/>
      <color indexed="63"/>
      <name val="Times New Roman"/>
      <family val="1"/>
    </font>
    <font>
      <vertAlign val="superscript"/>
      <sz val="12"/>
      <color indexed="63"/>
      <name val="Times New Roman"/>
      <family val="1"/>
    </font>
    <font>
      <sz val="12"/>
      <name val="Times New Roman"/>
      <family val="1"/>
    </font>
    <font>
      <sz val="11"/>
      <color indexed="8"/>
      <name val="Arial"/>
      <family val="2"/>
    </font>
    <font>
      <b/>
      <sz val="11"/>
      <color indexed="9"/>
      <name val="Arial"/>
      <family val="2"/>
    </font>
    <font>
      <sz val="11"/>
      <name val="Arial"/>
      <family val="2"/>
    </font>
    <font>
      <b/>
      <sz val="10"/>
      <name val="Arial"/>
      <family val="2"/>
    </font>
    <font>
      <u/>
      <sz val="10"/>
      <color theme="10"/>
      <name val="Arial"/>
      <family val="2"/>
    </font>
    <font>
      <b/>
      <sz val="8"/>
      <color indexed="8"/>
      <name val="Arial"/>
      <family val="2"/>
    </font>
    <font>
      <b/>
      <sz val="11"/>
      <color indexed="8"/>
      <name val="Calibri"/>
      <family val="2"/>
    </font>
    <font>
      <sz val="9"/>
      <name val="Arial"/>
      <family val="2"/>
    </font>
    <font>
      <b/>
      <sz val="11"/>
      <color theme="0"/>
      <name val="Arial"/>
      <family val="2"/>
    </font>
    <font>
      <sz val="10"/>
      <color theme="1"/>
      <name val="Arial"/>
      <family val="2"/>
    </font>
    <font>
      <b/>
      <sz val="11"/>
      <color rgb="FF008000"/>
      <name val="Calibri"/>
      <family val="2"/>
      <scheme val="minor"/>
    </font>
    <font>
      <sz val="11"/>
      <color rgb="FF008000"/>
      <name val="Calibri"/>
      <family val="2"/>
    </font>
    <font>
      <b/>
      <i/>
      <sz val="12"/>
      <name val="Calibri"/>
      <family val="2"/>
      <scheme val="minor"/>
    </font>
    <font>
      <sz val="12"/>
      <name val="Calibri"/>
      <family val="2"/>
      <scheme val="minor"/>
    </font>
    <font>
      <b/>
      <sz val="12"/>
      <name val="Calibri"/>
      <family val="2"/>
      <scheme val="minor"/>
    </font>
    <font>
      <b/>
      <i/>
      <sz val="14"/>
      <color theme="1"/>
      <name val="Calibri"/>
      <family val="2"/>
      <scheme val="minor"/>
    </font>
    <font>
      <sz val="14"/>
      <color theme="1"/>
      <name val="Calibri"/>
      <family val="2"/>
      <scheme val="minor"/>
    </font>
    <font>
      <b/>
      <sz val="20"/>
      <color theme="1"/>
      <name val="Calibri"/>
      <family val="2"/>
      <scheme val="minor"/>
    </font>
    <font>
      <b/>
      <sz val="40"/>
      <color theme="1"/>
      <name val="Calibri"/>
      <family val="2"/>
      <scheme val="minor"/>
    </font>
    <font>
      <sz val="20"/>
      <color theme="1"/>
      <name val="Calibri"/>
      <family val="2"/>
      <scheme val="minor"/>
    </font>
    <font>
      <b/>
      <sz val="30"/>
      <color theme="1"/>
      <name val="Calibri"/>
      <family val="2"/>
      <scheme val="minor"/>
    </font>
    <font>
      <b/>
      <sz val="14"/>
      <color theme="1"/>
      <name val="Calibri"/>
      <family val="2"/>
      <scheme val="minor"/>
    </font>
  </fonts>
  <fills count="23">
    <fill>
      <patternFill patternType="none"/>
    </fill>
    <fill>
      <patternFill patternType="gray125"/>
    </fill>
    <fill>
      <patternFill patternType="solid">
        <fgColor rgb="FF1B617A"/>
        <bgColor rgb="FF006664"/>
      </patternFill>
    </fill>
    <fill>
      <patternFill patternType="solid">
        <fgColor rgb="FF446677"/>
        <bgColor indexed="64"/>
      </patternFill>
    </fill>
    <fill>
      <patternFill patternType="solid">
        <fgColor rgb="FFB89D70"/>
        <bgColor indexed="64"/>
      </patternFill>
    </fill>
    <fill>
      <patternFill patternType="solid">
        <fgColor rgb="FF668899"/>
        <bgColor indexed="64"/>
      </patternFill>
    </fill>
    <fill>
      <patternFill patternType="solid">
        <fgColor rgb="FFC6EFCE"/>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indexed="18"/>
        <bgColor indexed="64"/>
      </patternFill>
    </fill>
    <fill>
      <patternFill patternType="solid">
        <fgColor indexed="57"/>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2"/>
        <bgColor indexed="64"/>
      </patternFill>
    </fill>
    <fill>
      <patternFill patternType="solid">
        <fgColor theme="1"/>
        <bgColor indexed="64"/>
      </patternFill>
    </fill>
    <fill>
      <patternFill patternType="solid">
        <fgColor rgb="FFCCFFFF"/>
        <bgColor indexed="64"/>
      </patternFill>
    </fill>
  </fills>
  <borders count="6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auto="1"/>
      </left>
      <right/>
      <top/>
      <bottom/>
      <diagonal/>
    </border>
  </borders>
  <cellStyleXfs count="15">
    <xf numFmtId="0" fontId="0" fillId="0" borderId="0"/>
    <xf numFmtId="0" fontId="6" fillId="0" borderId="0" applyAlignment="0"/>
    <xf numFmtId="44" fontId="6" fillId="0" borderId="0" applyFont="0" applyFill="0" applyBorder="0" applyAlignment="0" applyProtection="0"/>
    <xf numFmtId="0" fontId="7" fillId="6" borderId="0" applyNumberFormat="0" applyBorder="0" applyAlignment="0" applyProtection="0"/>
    <xf numFmtId="0" fontId="8" fillId="0" borderId="0" applyNumberFormat="0" applyFont="0" applyFill="0" applyBorder="0" applyAlignment="0" applyProtection="0"/>
    <xf numFmtId="0" fontId="6" fillId="0" borderId="0"/>
    <xf numFmtId="0" fontId="9" fillId="0" borderId="0"/>
    <xf numFmtId="0" fontId="22" fillId="0" borderId="0" applyNumberFormat="0" applyFill="0" applyBorder="0" applyAlignment="0" applyProtection="0">
      <alignment vertical="top"/>
      <protection locked="0"/>
    </xf>
    <xf numFmtId="44" fontId="38" fillId="0" borderId="0" applyFont="0" applyFill="0" applyBorder="0" applyAlignment="0" applyProtection="0"/>
    <xf numFmtId="0" fontId="44" fillId="0" borderId="0" applyNumberFormat="0" applyFill="0" applyBorder="0" applyAlignment="0" applyProtection="0"/>
    <xf numFmtId="0" fontId="61" fillId="0" borderId="0" applyNumberFormat="0" applyFill="0" applyBorder="0" applyAlignment="0" applyProtection="0">
      <alignment vertical="top"/>
      <protection locked="0"/>
    </xf>
    <xf numFmtId="43" fontId="38" fillId="0" borderId="0" applyFont="0" applyFill="0" applyBorder="0" applyAlignment="0" applyProtection="0"/>
    <xf numFmtId="0" fontId="8" fillId="0" borderId="0"/>
    <xf numFmtId="44" fontId="8" fillId="0" borderId="0" applyFont="0" applyFill="0" applyBorder="0" applyAlignment="0" applyProtection="0"/>
    <xf numFmtId="43" fontId="38" fillId="0" borderId="0" applyFont="0" applyFill="0" applyBorder="0" applyAlignment="0" applyProtection="0"/>
  </cellStyleXfs>
  <cellXfs count="716">
    <xf numFmtId="0" fontId="0" fillId="0" borderId="0" xfId="0"/>
    <xf numFmtId="0" fontId="2" fillId="5" borderId="0" xfId="0" applyFont="1" applyFill="1"/>
    <xf numFmtId="0" fontId="2" fillId="4" borderId="0" xfId="0" applyFont="1" applyFill="1" applyBorder="1" applyAlignment="1">
      <alignment horizontal="center"/>
    </xf>
    <xf numFmtId="0" fontId="2" fillId="5" borderId="0" xfId="0" applyFont="1" applyFill="1" applyBorder="1" applyAlignment="1">
      <alignment horizontal="center"/>
    </xf>
    <xf numFmtId="0" fontId="2" fillId="3" borderId="0" xfId="0" applyFont="1" applyFill="1" applyBorder="1" applyAlignment="1">
      <alignment horizontal="center"/>
    </xf>
    <xf numFmtId="0" fontId="0" fillId="0" borderId="0" xfId="0" applyAlignment="1">
      <alignment horizontal="center"/>
    </xf>
    <xf numFmtId="0" fontId="0" fillId="0" borderId="0" xfId="0"/>
    <xf numFmtId="0" fontId="2" fillId="3" borderId="0" xfId="0" applyFont="1" applyFill="1" applyBorder="1"/>
    <xf numFmtId="0" fontId="2" fillId="4" borderId="0" xfId="0" applyFont="1" applyFill="1" applyBorder="1"/>
    <xf numFmtId="0" fontId="2" fillId="5" borderId="0" xfId="0" applyFont="1" applyFill="1" applyBorder="1"/>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0" xfId="0" applyFont="1"/>
    <xf numFmtId="0" fontId="0" fillId="0" borderId="3" xfId="0" applyBorder="1" applyAlignment="1">
      <alignment horizontal="center"/>
    </xf>
    <xf numFmtId="0" fontId="0" fillId="0" borderId="5" xfId="0" applyBorder="1" applyAlignment="1">
      <alignment horizontal="center"/>
    </xf>
    <xf numFmtId="6" fontId="0" fillId="0" borderId="1" xfId="0" applyNumberFormat="1" applyBorder="1" applyAlignment="1">
      <alignment horizontal="left" vertical="top" wrapText="1"/>
    </xf>
    <xf numFmtId="0" fontId="0" fillId="0" borderId="10" xfId="0" applyBorder="1" applyAlignment="1">
      <alignment horizontal="left" vertical="top" wrapText="1"/>
    </xf>
    <xf numFmtId="6" fontId="0" fillId="0" borderId="10" xfId="0" applyNumberFormat="1" applyBorder="1" applyAlignment="1">
      <alignment horizontal="left" vertical="top" wrapText="1"/>
    </xf>
    <xf numFmtId="0" fontId="12" fillId="4" borderId="0" xfId="0" applyFont="1" applyFill="1" applyBorder="1"/>
    <xf numFmtId="0" fontId="12" fillId="5" borderId="0" xfId="0" applyFont="1" applyFill="1" applyBorder="1"/>
    <xf numFmtId="0" fontId="12" fillId="3" borderId="0" xfId="0" applyFont="1" applyFill="1" applyBorder="1"/>
    <xf numFmtId="0" fontId="9" fillId="0" borderId="0" xfId="0" applyFont="1"/>
    <xf numFmtId="0" fontId="0" fillId="0" borderId="12" xfId="0" applyBorder="1" applyAlignment="1"/>
    <xf numFmtId="0" fontId="0" fillId="0" borderId="2" xfId="0" applyBorder="1" applyAlignment="1">
      <alignment vertical="top" wrapText="1"/>
    </xf>
    <xf numFmtId="0" fontId="0" fillId="0" borderId="12" xfId="0" applyBorder="1" applyAlignment="1">
      <alignment horizontal="left"/>
    </xf>
    <xf numFmtId="0" fontId="0" fillId="0" borderId="12" xfId="0" applyFont="1" applyBorder="1" applyAlignment="1"/>
    <xf numFmtId="0" fontId="0" fillId="0" borderId="12" xfId="0" applyBorder="1" applyAlignment="1" applyProtection="1">
      <alignment horizontal="left"/>
      <protection locked="0"/>
    </xf>
    <xf numFmtId="0" fontId="1" fillId="0" borderId="12"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8" xfId="0" applyBorder="1" applyAlignment="1" applyProtection="1">
      <alignment horizontal="left"/>
      <protection locked="0"/>
    </xf>
    <xf numFmtId="0" fontId="0" fillId="0" borderId="2" xfId="0" applyFont="1" applyBorder="1" applyAlignment="1" applyProtection="1">
      <alignment horizontal="left"/>
      <protection locked="0"/>
    </xf>
    <xf numFmtId="0" fontId="0" fillId="0" borderId="11" xfId="0" applyFont="1" applyBorder="1" applyAlignment="1" applyProtection="1">
      <alignment horizontal="center"/>
      <protection locked="0"/>
    </xf>
    <xf numFmtId="0" fontId="0" fillId="0" borderId="6" xfId="0" applyBorder="1" applyAlignment="1" applyProtection="1">
      <alignment horizontal="left" vertical="top" wrapText="1"/>
      <protection locked="0"/>
    </xf>
    <xf numFmtId="3" fontId="0" fillId="0" borderId="11" xfId="0" applyNumberFormat="1" applyBorder="1" applyAlignment="1">
      <alignment horizontal="left"/>
    </xf>
    <xf numFmtId="0" fontId="0" fillId="0" borderId="12" xfId="0" applyBorder="1" applyAlignment="1" applyProtection="1">
      <alignment wrapText="1"/>
      <protection locked="0"/>
    </xf>
    <xf numFmtId="0" fontId="0" fillId="0" borderId="12" xfId="0" applyBorder="1" applyAlignment="1" applyProtection="1">
      <protection locked="0"/>
    </xf>
    <xf numFmtId="0" fontId="0" fillId="0" borderId="11" xfId="0" applyBorder="1" applyAlignment="1" applyProtection="1">
      <protection locked="0"/>
    </xf>
    <xf numFmtId="0" fontId="0" fillId="0" borderId="11" xfId="0" applyBorder="1" applyAlignment="1">
      <alignment horizontal="left"/>
    </xf>
    <xf numFmtId="0" fontId="0" fillId="0" borderId="11" xfId="0" applyBorder="1" applyAlignment="1" applyProtection="1">
      <alignment horizontal="left"/>
      <protection locked="0"/>
    </xf>
    <xf numFmtId="0" fontId="0" fillId="0" borderId="12" xfId="0" applyFont="1" applyBorder="1" applyAlignment="1" applyProtection="1">
      <protection locked="0"/>
    </xf>
    <xf numFmtId="0" fontId="0" fillId="0" borderId="8" xfId="0" applyBorder="1" applyAlignment="1" applyProtection="1">
      <alignment horizontal="left" vertical="top" wrapText="1"/>
      <protection locked="0"/>
    </xf>
    <xf numFmtId="0" fontId="0" fillId="0" borderId="2" xfId="0" applyBorder="1" applyAlignment="1" applyProtection="1">
      <protection locked="0"/>
    </xf>
    <xf numFmtId="0" fontId="0" fillId="0" borderId="11" xfId="0" applyBorder="1" applyAlignment="1" applyProtection="1">
      <alignment horizontal="left" wrapText="1"/>
      <protection locked="0"/>
    </xf>
    <xf numFmtId="0" fontId="0" fillId="0" borderId="12"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wrapText="1"/>
      <protection locked="0"/>
    </xf>
    <xf numFmtId="0" fontId="0" fillId="0" borderId="8" xfId="0" applyBorder="1" applyAlignment="1" applyProtection="1">
      <protection locked="0"/>
    </xf>
    <xf numFmtId="0" fontId="0" fillId="0" borderId="8" xfId="0" applyBorder="1" applyAlignment="1" applyProtection="1">
      <alignment horizontal="left" wrapText="1"/>
      <protection locked="0"/>
    </xf>
    <xf numFmtId="0" fontId="0" fillId="0" borderId="10" xfId="0" applyBorder="1" applyAlignment="1">
      <alignment horizontal="left"/>
    </xf>
    <xf numFmtId="3" fontId="0" fillId="0" borderId="10" xfId="0" applyNumberFormat="1" applyBorder="1" applyAlignment="1">
      <alignment horizontal="left"/>
    </xf>
    <xf numFmtId="4" fontId="0" fillId="0" borderId="11" xfId="0" applyNumberFormat="1" applyBorder="1" applyAlignment="1" applyProtection="1">
      <alignment horizontal="left"/>
      <protection locked="0"/>
    </xf>
    <xf numFmtId="0" fontId="0" fillId="0" borderId="12" xfId="0" applyBorder="1" applyAlignment="1">
      <alignment wrapText="1"/>
    </xf>
    <xf numFmtId="0" fontId="0" fillId="0" borderId="8" xfId="0" applyBorder="1" applyAlignment="1">
      <alignment vertical="top" wrapText="1"/>
    </xf>
    <xf numFmtId="0" fontId="0" fillId="0" borderId="10" xfId="0" applyBorder="1" applyAlignment="1" applyProtection="1">
      <alignment horizontal="left" wrapText="1"/>
      <protection locked="0"/>
    </xf>
    <xf numFmtId="0" fontId="0" fillId="0" borderId="11" xfId="0" applyBorder="1" applyAlignment="1">
      <alignment horizontal="left" wrapText="1"/>
    </xf>
    <xf numFmtId="0" fontId="0" fillId="0" borderId="11" xfId="0" applyBorder="1" applyAlignment="1" applyProtection="1">
      <alignment wrapText="1"/>
      <protection locked="0"/>
    </xf>
    <xf numFmtId="0" fontId="0" fillId="0" borderId="2" xfId="0" applyBorder="1" applyAlignment="1" applyProtection="1">
      <alignment horizontal="left" vertical="top" wrapText="1"/>
      <protection locked="0"/>
    </xf>
    <xf numFmtId="0" fontId="2" fillId="4" borderId="0" xfId="0" applyFont="1" applyFill="1" applyBorder="1" applyProtection="1">
      <protection locked="0"/>
    </xf>
    <xf numFmtId="0" fontId="2" fillId="5" borderId="0" xfId="0" applyFont="1" applyFill="1" applyBorder="1" applyProtection="1">
      <protection locked="0"/>
    </xf>
    <xf numFmtId="0" fontId="2" fillId="3" borderId="0" xfId="0" applyFont="1" applyFill="1" applyBorder="1" applyProtection="1">
      <protection locked="0"/>
    </xf>
    <xf numFmtId="3" fontId="0" fillId="0" borderId="10" xfId="0" applyNumberFormat="1" applyBorder="1" applyAlignment="1" applyProtection="1">
      <alignment horizontal="left"/>
      <protection locked="0"/>
    </xf>
    <xf numFmtId="0" fontId="2" fillId="4" borderId="0" xfId="0" applyFont="1" applyFill="1" applyBorder="1" applyAlignment="1" applyProtection="1">
      <alignment horizontal="center"/>
      <protection locked="0"/>
    </xf>
    <xf numFmtId="0" fontId="0" fillId="0" borderId="0" xfId="0" applyProtection="1">
      <protection locked="0"/>
    </xf>
    <xf numFmtId="0" fontId="2" fillId="5" borderId="0" xfId="0" applyFont="1" applyFill="1" applyProtection="1">
      <protection locked="0"/>
    </xf>
    <xf numFmtId="0" fontId="2" fillId="5" borderId="0"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0" fillId="0" borderId="0" xfId="0" applyFont="1" applyProtection="1">
      <protection locked="0"/>
    </xf>
    <xf numFmtId="0" fontId="0" fillId="0" borderId="2" xfId="0" applyBorder="1" applyAlignment="1" applyProtection="1">
      <alignment horizontal="left" wrapText="1"/>
      <protection locked="0"/>
    </xf>
    <xf numFmtId="0" fontId="0" fillId="0" borderId="0" xfId="0" applyAlignment="1" applyProtection="1">
      <alignment horizontal="center"/>
      <protection locked="0"/>
    </xf>
    <xf numFmtId="4" fontId="0" fillId="0" borderId="11" xfId="0" applyNumberFormat="1" applyBorder="1" applyAlignment="1">
      <alignment horizontal="left"/>
    </xf>
    <xf numFmtId="0" fontId="0" fillId="0" borderId="10" xfId="0" applyFill="1" applyBorder="1" applyAlignment="1">
      <alignment horizontal="left" vertical="top" wrapText="1"/>
    </xf>
    <xf numFmtId="0" fontId="0" fillId="0" borderId="0" xfId="0"/>
    <xf numFmtId="0" fontId="2" fillId="3" borderId="0" xfId="0" applyFont="1" applyFill="1" applyBorder="1"/>
    <xf numFmtId="0" fontId="2" fillId="4" borderId="0" xfId="0" applyFont="1" applyFill="1" applyBorder="1"/>
    <xf numFmtId="0" fontId="2" fillId="5" borderId="0" xfId="0" applyFont="1" applyFill="1" applyBorder="1"/>
    <xf numFmtId="0" fontId="0" fillId="0" borderId="0" xfId="0" applyFont="1"/>
    <xf numFmtId="0" fontId="1" fillId="0" borderId="12"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1" xfId="0" applyFont="1" applyBorder="1" applyAlignment="1" applyProtection="1">
      <alignment horizontal="center" wrapText="1"/>
      <protection locked="0"/>
    </xf>
    <xf numFmtId="0" fontId="2" fillId="4" borderId="0" xfId="0" applyFont="1" applyFill="1" applyBorder="1" applyAlignment="1" applyProtection="1">
      <alignment horizontal="center" wrapText="1"/>
      <protection locked="0"/>
    </xf>
    <xf numFmtId="0" fontId="2" fillId="5" borderId="0" xfId="0" applyFont="1" applyFill="1" applyBorder="1" applyAlignment="1" applyProtection="1">
      <alignment horizontal="center" wrapText="1"/>
      <protection locked="0"/>
    </xf>
    <xf numFmtId="0" fontId="2" fillId="3" borderId="0" xfId="0" applyFont="1" applyFill="1" applyBorder="1" applyAlignment="1" applyProtection="1">
      <alignment horizontal="center" wrapText="1"/>
      <protection locked="0"/>
    </xf>
    <xf numFmtId="3" fontId="0" fillId="0" borderId="10" xfId="0" applyNumberFormat="1" applyFont="1" applyBorder="1" applyAlignment="1" applyProtection="1">
      <alignment horizontal="left"/>
      <protection locked="0"/>
    </xf>
    <xf numFmtId="3" fontId="0" fillId="0" borderId="13" xfId="0" applyNumberFormat="1" applyFont="1" applyBorder="1" applyAlignment="1" applyProtection="1">
      <alignment horizontal="left"/>
      <protection locked="0"/>
    </xf>
    <xf numFmtId="0" fontId="0" fillId="0" borderId="13" xfId="0" applyBorder="1" applyAlignment="1" applyProtection="1">
      <alignment horizontal="left" wrapText="1"/>
      <protection locked="0"/>
    </xf>
    <xf numFmtId="0" fontId="0" fillId="0" borderId="14" xfId="0" applyBorder="1" applyAlignment="1" applyProtection="1">
      <alignment wrapText="1"/>
      <protection locked="0"/>
    </xf>
    <xf numFmtId="0" fontId="0" fillId="0" borderId="6" xfId="0" applyBorder="1" applyAlignment="1" applyProtection="1">
      <alignment horizontal="left"/>
      <protection locked="0"/>
    </xf>
    <xf numFmtId="3" fontId="0" fillId="0" borderId="9" xfId="0" applyNumberFormat="1" applyBorder="1" applyAlignment="1" applyProtection="1">
      <alignment horizontal="left"/>
      <protection locked="0"/>
    </xf>
    <xf numFmtId="0" fontId="0" fillId="0" borderId="9" xfId="0" applyBorder="1" applyAlignment="1" applyProtection="1">
      <alignment horizontal="left" wrapText="1"/>
      <protection locked="0"/>
    </xf>
    <xf numFmtId="3" fontId="0" fillId="0" borderId="9" xfId="0" applyNumberFormat="1" applyFont="1" applyBorder="1" applyAlignment="1" applyProtection="1">
      <alignment horizontal="left"/>
      <protection locked="0"/>
    </xf>
    <xf numFmtId="0" fontId="0" fillId="0" borderId="0" xfId="0" applyAlignment="1" applyProtection="1">
      <alignment horizontal="center" wrapText="1"/>
      <protection locked="0"/>
    </xf>
    <xf numFmtId="0" fontId="0" fillId="0" borderId="15" xfId="0" applyBorder="1" applyAlignment="1" applyProtection="1">
      <protection locked="0"/>
    </xf>
    <xf numFmtId="0" fontId="0" fillId="0" borderId="7" xfId="0" applyBorder="1" applyAlignment="1" applyProtection="1">
      <alignment horizontal="left"/>
      <protection locked="0"/>
    </xf>
    <xf numFmtId="0" fontId="0" fillId="0" borderId="13" xfId="0" applyBorder="1" applyAlignment="1" applyProtection="1">
      <alignment horizontal="left"/>
      <protection locked="0"/>
    </xf>
    <xf numFmtId="3" fontId="0" fillId="0" borderId="13" xfId="0" applyNumberFormat="1" applyBorder="1" applyAlignment="1" applyProtection="1">
      <alignment horizontal="left"/>
      <protection locked="0"/>
    </xf>
    <xf numFmtId="0" fontId="0" fillId="0" borderId="14" xfId="0" applyBorder="1" applyAlignment="1" applyProtection="1">
      <alignment horizontal="left"/>
      <protection locked="0"/>
    </xf>
    <xf numFmtId="0" fontId="2" fillId="3" borderId="0" xfId="0" applyFont="1" applyFill="1" applyBorder="1" applyProtection="1">
      <protection locked="0"/>
    </xf>
    <xf numFmtId="0" fontId="2" fillId="5" borderId="0" xfId="0" applyFont="1" applyFill="1" applyBorder="1" applyProtection="1">
      <protection locked="0"/>
    </xf>
    <xf numFmtId="0" fontId="2" fillId="4" borderId="0" xfId="0" applyFont="1" applyFill="1" applyBorder="1" applyProtection="1">
      <protection locked="0"/>
    </xf>
    <xf numFmtId="0" fontId="0" fillId="0" borderId="9" xfId="0" applyFill="1" applyBorder="1" applyAlignment="1">
      <alignment horizontal="left" vertical="top" wrapText="1"/>
    </xf>
    <xf numFmtId="0" fontId="0" fillId="0" borderId="11" xfId="0" applyBorder="1" applyAlignment="1" applyProtection="1">
      <alignment horizontal="center"/>
      <protection locked="0"/>
    </xf>
    <xf numFmtId="0" fontId="0" fillId="0" borderId="0" xfId="0" applyFont="1" applyProtection="1">
      <protection locked="0"/>
    </xf>
    <xf numFmtId="3" fontId="0" fillId="0" borderId="13" xfId="0" applyNumberFormat="1" applyBorder="1" applyAlignment="1" applyProtection="1">
      <protection locked="0"/>
    </xf>
    <xf numFmtId="0" fontId="0" fillId="0" borderId="13" xfId="0" applyBorder="1" applyAlignment="1" applyProtection="1">
      <alignment wrapText="1"/>
      <protection locked="0"/>
    </xf>
    <xf numFmtId="0" fontId="1" fillId="0" borderId="12" xfId="0" applyFont="1" applyBorder="1" applyAlignment="1">
      <alignment horizontal="center"/>
    </xf>
    <xf numFmtId="0" fontId="1" fillId="0" borderId="11" xfId="0" applyFont="1" applyBorder="1" applyAlignment="1">
      <alignment horizontal="center"/>
    </xf>
    <xf numFmtId="0" fontId="1" fillId="0" borderId="11" xfId="0" applyFont="1" applyBorder="1" applyAlignment="1">
      <alignment horizontal="center" wrapText="1"/>
    </xf>
    <xf numFmtId="0" fontId="1" fillId="0" borderId="6" xfId="0" applyFont="1" applyBorder="1" applyAlignment="1">
      <alignment vertical="top" wrapText="1"/>
    </xf>
    <xf numFmtId="0" fontId="0" fillId="0" borderId="6" xfId="0" applyBorder="1" applyAlignment="1" applyProtection="1">
      <alignment horizontal="left" wrapText="1"/>
      <protection locked="0"/>
    </xf>
    <xf numFmtId="3" fontId="0" fillId="0" borderId="16" xfId="0" applyNumberFormat="1" applyBorder="1" applyAlignment="1" applyProtection="1">
      <alignment horizontal="left"/>
      <protection locked="0"/>
    </xf>
    <xf numFmtId="0" fontId="0" fillId="0" borderId="16" xfId="0" applyBorder="1" applyAlignment="1" applyProtection="1">
      <alignment horizontal="left"/>
      <protection locked="0"/>
    </xf>
    <xf numFmtId="3" fontId="0" fillId="0" borderId="17" xfId="0" applyNumberFormat="1" applyFont="1" applyBorder="1" applyAlignment="1" applyProtection="1">
      <alignment horizontal="left"/>
      <protection locked="0"/>
    </xf>
    <xf numFmtId="0" fontId="2" fillId="3" borderId="0" xfId="0" applyFont="1" applyFill="1" applyBorder="1"/>
    <xf numFmtId="0" fontId="2" fillId="4" borderId="0" xfId="0" applyFont="1" applyFill="1" applyBorder="1"/>
    <xf numFmtId="0" fontId="2" fillId="5" borderId="0" xfId="0" applyFont="1" applyFill="1" applyBorder="1"/>
    <xf numFmtId="0" fontId="0" fillId="0" borderId="0" xfId="0" applyFont="1"/>
    <xf numFmtId="0" fontId="0" fillId="0" borderId="0" xfId="0" applyProtection="1">
      <protection locked="0"/>
    </xf>
    <xf numFmtId="0" fontId="2" fillId="3" borderId="0" xfId="0" applyFont="1" applyFill="1" applyBorder="1" applyProtection="1">
      <protection locked="0"/>
    </xf>
    <xf numFmtId="0" fontId="2" fillId="5" borderId="0" xfId="0" applyFont="1" applyFill="1" applyBorder="1" applyProtection="1">
      <protection locked="0"/>
    </xf>
    <xf numFmtId="0" fontId="2" fillId="4" borderId="0" xfId="0" applyFont="1" applyFill="1" applyBorder="1" applyProtection="1">
      <protection locked="0"/>
    </xf>
    <xf numFmtId="0" fontId="0" fillId="0" borderId="0" xfId="0" applyFont="1" applyProtection="1">
      <protection locked="0"/>
    </xf>
    <xf numFmtId="0" fontId="0" fillId="0" borderId="14" xfId="0" applyBorder="1" applyAlignment="1" applyProtection="1">
      <alignment horizontal="left" vertical="top" wrapText="1"/>
      <protection locked="0"/>
    </xf>
    <xf numFmtId="3" fontId="0" fillId="0" borderId="17" xfId="0" applyNumberFormat="1" applyBorder="1" applyAlignment="1" applyProtection="1">
      <alignment horizontal="left"/>
      <protection locked="0"/>
    </xf>
    <xf numFmtId="0" fontId="0" fillId="0" borderId="17" xfId="0" applyBorder="1" applyAlignment="1" applyProtection="1">
      <alignment horizontal="left" wrapText="1"/>
      <protection locked="0"/>
    </xf>
    <xf numFmtId="0" fontId="2" fillId="4" borderId="0"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3" borderId="0" xfId="0" applyFont="1" applyFill="1" applyBorder="1" applyProtection="1">
      <protection locked="0"/>
    </xf>
    <xf numFmtId="0" fontId="2" fillId="5" borderId="0" xfId="0" applyFont="1" applyFill="1" applyBorder="1" applyProtection="1">
      <protection locked="0"/>
    </xf>
    <xf numFmtId="0" fontId="2" fillId="3" borderId="0" xfId="0" applyFont="1" applyFill="1" applyBorder="1" applyAlignment="1" applyProtection="1">
      <alignment horizontal="center"/>
      <protection locked="0"/>
    </xf>
    <xf numFmtId="0" fontId="2" fillId="4" borderId="0" xfId="0" applyFont="1" applyFill="1" applyBorder="1" applyProtection="1">
      <protection locked="0"/>
    </xf>
    <xf numFmtId="0" fontId="0" fillId="0" borderId="0" xfId="0" applyFont="1" applyProtection="1">
      <protection locked="0"/>
    </xf>
    <xf numFmtId="0" fontId="0" fillId="0" borderId="0" xfId="0" applyAlignment="1" applyProtection="1">
      <alignment horizontal="center"/>
      <protection locked="0"/>
    </xf>
    <xf numFmtId="0" fontId="2" fillId="5" borderId="0" xfId="0" applyFont="1" applyFill="1" applyProtection="1"/>
    <xf numFmtId="0" fontId="2" fillId="5" borderId="0" xfId="0" applyFont="1" applyFill="1" applyBorder="1" applyProtection="1"/>
    <xf numFmtId="0" fontId="2" fillId="3" borderId="0" xfId="0" applyFont="1" applyFill="1" applyBorder="1" applyAlignment="1" applyProtection="1">
      <alignment horizontal="center"/>
    </xf>
    <xf numFmtId="0" fontId="2" fillId="3" borderId="0" xfId="0" applyFont="1" applyFill="1" applyBorder="1" applyProtection="1"/>
    <xf numFmtId="0" fontId="0" fillId="0" borderId="0" xfId="0" applyProtection="1"/>
    <xf numFmtId="0" fontId="2" fillId="4" borderId="0" xfId="0" applyFont="1" applyFill="1" applyBorder="1" applyAlignment="1" applyProtection="1">
      <alignment horizontal="center"/>
    </xf>
    <xf numFmtId="0" fontId="2" fillId="4" borderId="0" xfId="0" applyFont="1" applyFill="1" applyBorder="1" applyProtection="1"/>
    <xf numFmtId="0" fontId="2" fillId="5" borderId="0" xfId="0" applyFont="1" applyFill="1" applyBorder="1" applyAlignment="1" applyProtection="1">
      <alignment horizontal="center"/>
    </xf>
    <xf numFmtId="0" fontId="2" fillId="4" borderId="0" xfId="0" applyFont="1" applyFill="1" applyBorder="1" applyAlignment="1">
      <alignment horizontal="center"/>
    </xf>
    <xf numFmtId="0" fontId="2" fillId="5" borderId="0" xfId="0" applyFont="1" applyFill="1" applyBorder="1" applyAlignment="1">
      <alignment horizontal="center"/>
    </xf>
    <xf numFmtId="0" fontId="2" fillId="3" borderId="0" xfId="0" applyFont="1" applyFill="1" applyBorder="1" applyAlignment="1">
      <alignment horizontal="center"/>
    </xf>
    <xf numFmtId="0" fontId="0" fillId="0" borderId="0" xfId="0" applyAlignment="1">
      <alignment horizontal="center"/>
    </xf>
    <xf numFmtId="0" fontId="0" fillId="0" borderId="14" xfId="0" applyBorder="1" applyAlignment="1" applyProtection="1">
      <alignment horizontal="left"/>
      <protection locked="0"/>
    </xf>
    <xf numFmtId="3" fontId="0" fillId="0" borderId="11" xfId="0" applyNumberFormat="1" applyBorder="1" applyAlignment="1">
      <alignment horizontal="left"/>
    </xf>
    <xf numFmtId="0" fontId="0" fillId="0" borderId="11" xfId="0" applyBorder="1" applyAlignment="1">
      <alignment horizontal="left"/>
    </xf>
    <xf numFmtId="0" fontId="0" fillId="0" borderId="11" xfId="0" applyBorder="1" applyAlignment="1" applyProtection="1">
      <alignment horizontal="left"/>
      <protection locked="0"/>
    </xf>
    <xf numFmtId="0" fontId="0" fillId="0" borderId="14" xfId="0" applyBorder="1" applyAlignment="1" applyProtection="1">
      <protection locked="0"/>
    </xf>
    <xf numFmtId="3" fontId="0" fillId="0" borderId="11" xfId="0" applyNumberFormat="1" applyBorder="1" applyAlignment="1" applyProtection="1">
      <alignment horizontal="left"/>
      <protection locked="0"/>
    </xf>
    <xf numFmtId="0" fontId="0" fillId="0" borderId="14" xfId="0" applyBorder="1" applyAlignment="1" applyProtection="1">
      <alignment horizontal="left" wrapText="1"/>
      <protection locked="0"/>
    </xf>
    <xf numFmtId="0" fontId="0" fillId="0" borderId="18" xfId="0" applyBorder="1" applyAlignment="1">
      <alignment horizontal="left"/>
    </xf>
    <xf numFmtId="3" fontId="0" fillId="0" borderId="18" xfId="0" applyNumberFormat="1" applyBorder="1" applyAlignment="1">
      <alignment horizontal="left"/>
    </xf>
    <xf numFmtId="0" fontId="0" fillId="0" borderId="18" xfId="0" applyBorder="1" applyAlignment="1" applyProtection="1">
      <alignment horizontal="left" wrapText="1"/>
      <protection locked="0"/>
    </xf>
    <xf numFmtId="3" fontId="0" fillId="0" borderId="18" xfId="0" applyNumberFormat="1" applyBorder="1" applyAlignment="1" applyProtection="1">
      <alignment horizontal="left"/>
      <protection locked="0"/>
    </xf>
    <xf numFmtId="0" fontId="2" fillId="4" borderId="0"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0" fillId="0" borderId="0" xfId="0" applyAlignment="1" applyProtection="1">
      <alignment horizontal="center"/>
      <protection locked="0"/>
    </xf>
    <xf numFmtId="0" fontId="0" fillId="0" borderId="9" xfId="0" applyFill="1" applyBorder="1" applyAlignment="1">
      <alignment horizontal="left" vertical="top" wrapText="1"/>
    </xf>
    <xf numFmtId="0" fontId="1" fillId="0" borderId="11" xfId="0" applyFont="1" applyBorder="1" applyAlignment="1" applyProtection="1">
      <alignment horizontal="center"/>
      <protection locked="0"/>
    </xf>
    <xf numFmtId="3" fontId="0" fillId="0" borderId="18" xfId="0" applyNumberFormat="1" applyFont="1" applyBorder="1" applyAlignment="1" applyProtection="1">
      <alignment horizontal="left"/>
      <protection locked="0"/>
    </xf>
    <xf numFmtId="0" fontId="0" fillId="0" borderId="14" xfId="0" applyBorder="1" applyAlignment="1" applyProtection="1">
      <alignment wrapText="1"/>
      <protection locked="0"/>
    </xf>
    <xf numFmtId="0" fontId="1" fillId="0" borderId="11" xfId="0" applyFont="1" applyBorder="1" applyAlignment="1">
      <alignment horizontal="center"/>
    </xf>
    <xf numFmtId="0" fontId="0" fillId="0" borderId="12" xfId="0" applyFont="1" applyBorder="1" applyAlignment="1" applyProtection="1">
      <alignment horizontal="center"/>
    </xf>
    <xf numFmtId="0" fontId="0" fillId="0" borderId="11" xfId="0" applyBorder="1" applyAlignment="1" applyProtection="1">
      <alignment horizontal="center"/>
    </xf>
    <xf numFmtId="0" fontId="0" fillId="0" borderId="11" xfId="0" applyFont="1" applyBorder="1" applyAlignment="1" applyProtection="1">
      <alignment horizontal="center"/>
    </xf>
    <xf numFmtId="0" fontId="0" fillId="0" borderId="0" xfId="0" applyFont="1" applyProtection="1"/>
    <xf numFmtId="0" fontId="0" fillId="0" borderId="14" xfId="0" applyBorder="1" applyAlignment="1" applyProtection="1">
      <alignment horizontal="left" vertical="top" wrapText="1"/>
    </xf>
    <xf numFmtId="0" fontId="0" fillId="0" borderId="13" xfId="0" applyFill="1" applyBorder="1" applyAlignment="1" applyProtection="1">
      <alignment horizontal="left" vertical="top" wrapText="1"/>
    </xf>
    <xf numFmtId="0" fontId="0" fillId="0" borderId="13" xfId="0" applyBorder="1" applyAlignment="1" applyProtection="1">
      <alignment horizontal="left" vertical="top" wrapText="1"/>
    </xf>
    <xf numFmtId="0" fontId="1" fillId="0" borderId="14" xfId="0" applyFont="1" applyBorder="1" applyAlignment="1" applyProtection="1">
      <alignment horizontal="left" vertical="top" wrapText="1"/>
    </xf>
    <xf numFmtId="0" fontId="0" fillId="0" borderId="13" xfId="0" applyNumberFormat="1" applyBorder="1" applyAlignment="1" applyProtection="1">
      <alignment horizontal="left" vertical="top" wrapText="1"/>
    </xf>
    <xf numFmtId="0" fontId="26" fillId="0" borderId="13"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0" fillId="0" borderId="9" xfId="0" applyFill="1" applyBorder="1" applyAlignment="1" applyProtection="1">
      <alignment horizontal="left" vertical="top" wrapText="1"/>
    </xf>
    <xf numFmtId="0" fontId="1" fillId="0" borderId="0" xfId="0" applyFont="1" applyProtection="1"/>
    <xf numFmtId="0" fontId="0" fillId="0" borderId="6" xfId="0" applyFill="1" applyBorder="1" applyAlignment="1" applyProtection="1">
      <alignment horizontal="left" vertical="top" wrapText="1"/>
    </xf>
    <xf numFmtId="0" fontId="0" fillId="0" borderId="14" xfId="0" applyFill="1" applyBorder="1" applyAlignment="1" applyProtection="1">
      <alignment horizontal="left" vertical="top" wrapText="1"/>
    </xf>
    <xf numFmtId="0" fontId="0" fillId="0" borderId="16" xfId="0" applyFill="1" applyBorder="1" applyAlignment="1" applyProtection="1">
      <alignment horizontal="left" vertical="top" wrapText="1"/>
    </xf>
    <xf numFmtId="0" fontId="0" fillId="0" borderId="6" xfId="0" applyBorder="1" applyAlignment="1" applyProtection="1">
      <alignment horizontal="left" vertical="top" wrapText="1"/>
    </xf>
    <xf numFmtId="0" fontId="21" fillId="0" borderId="13" xfId="0" applyFont="1" applyFill="1" applyBorder="1" applyAlignment="1" applyProtection="1">
      <alignment horizontal="left" vertical="top" wrapText="1"/>
    </xf>
    <xf numFmtId="0" fontId="0" fillId="0" borderId="18" xfId="0" applyFill="1" applyBorder="1" applyAlignment="1" applyProtection="1">
      <alignment horizontal="left" vertical="top" wrapText="1"/>
    </xf>
    <xf numFmtId="0" fontId="21" fillId="0" borderId="14" xfId="0" applyFont="1" applyFill="1" applyBorder="1" applyAlignment="1" applyProtection="1">
      <alignment horizontal="left" vertical="top" wrapText="1"/>
    </xf>
    <xf numFmtId="0" fontId="21" fillId="0" borderId="18" xfId="0" applyFont="1" applyBorder="1" applyAlignment="1" applyProtection="1">
      <alignment horizontal="left" vertical="top" wrapText="1"/>
    </xf>
    <xf numFmtId="0" fontId="19" fillId="0" borderId="18"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33" fillId="0" borderId="14" xfId="0" applyFont="1" applyBorder="1" applyAlignment="1" applyProtection="1">
      <alignment horizontal="left" vertical="top" wrapText="1"/>
    </xf>
    <xf numFmtId="0" fontId="31" fillId="0" borderId="13" xfId="0" applyFont="1" applyBorder="1" applyAlignment="1" applyProtection="1">
      <alignment horizontal="left" vertical="top" wrapText="1"/>
    </xf>
    <xf numFmtId="0" fontId="0" fillId="0" borderId="0" xfId="0" applyAlignment="1" applyProtection="1">
      <alignment horizontal="center"/>
    </xf>
    <xf numFmtId="3" fontId="0" fillId="0" borderId="18" xfId="0" applyNumberFormat="1" applyFill="1" applyBorder="1" applyAlignment="1" applyProtection="1">
      <alignment horizontal="left" wrapText="1"/>
      <protection locked="0"/>
    </xf>
    <xf numFmtId="3" fontId="0" fillId="0" borderId="10" xfId="0" applyNumberFormat="1" applyFill="1" applyBorder="1" applyAlignment="1" applyProtection="1">
      <alignment horizontal="left" wrapText="1"/>
      <protection locked="0"/>
    </xf>
    <xf numFmtId="0" fontId="0" fillId="0" borderId="10" xfId="0" applyFill="1" applyBorder="1" applyAlignment="1" applyProtection="1">
      <alignment wrapText="1"/>
      <protection locked="0"/>
    </xf>
    <xf numFmtId="0" fontId="0" fillId="0" borderId="10" xfId="0" applyFill="1" applyBorder="1" applyAlignment="1">
      <alignment horizontal="left" wrapText="1"/>
    </xf>
    <xf numFmtId="0" fontId="0" fillId="0" borderId="18" xfId="0" applyBorder="1" applyAlignment="1">
      <alignment horizontal="left" vertical="top" wrapText="1"/>
    </xf>
    <xf numFmtId="0" fontId="0" fillId="0" borderId="14" xfId="0" applyBorder="1" applyAlignment="1">
      <alignment horizontal="left" vertical="top" wrapText="1"/>
    </xf>
    <xf numFmtId="6" fontId="0" fillId="0" borderId="18" xfId="0" applyNumberFormat="1" applyBorder="1" applyAlignment="1">
      <alignment horizontal="left" vertical="top" wrapText="1"/>
    </xf>
    <xf numFmtId="0" fontId="1" fillId="0" borderId="3" xfId="0" applyFont="1" applyBorder="1" applyAlignment="1" applyProtection="1">
      <alignment horizontal="center"/>
    </xf>
    <xf numFmtId="0" fontId="1" fillId="0" borderId="3" xfId="0" applyFont="1" applyBorder="1" applyAlignment="1" applyProtection="1">
      <alignment horizontal="center" wrapText="1"/>
    </xf>
    <xf numFmtId="0" fontId="1" fillId="0" borderId="5" xfId="0" applyFont="1" applyBorder="1" applyAlignment="1" applyProtection="1">
      <alignment horizontal="center" wrapText="1"/>
    </xf>
    <xf numFmtId="0" fontId="1" fillId="0" borderId="11" xfId="0" applyFont="1" applyBorder="1" applyAlignment="1" applyProtection="1">
      <alignment horizontal="center"/>
    </xf>
    <xf numFmtId="0" fontId="1" fillId="0" borderId="11" xfId="0" applyFont="1" applyBorder="1" applyAlignment="1" applyProtection="1">
      <alignment horizontal="center" wrapText="1"/>
    </xf>
    <xf numFmtId="0" fontId="1" fillId="0" borderId="5" xfId="0" applyFont="1" applyBorder="1" applyAlignment="1" applyProtection="1">
      <alignment horizontal="center"/>
    </xf>
    <xf numFmtId="0" fontId="0" fillId="0" borderId="18" xfId="0" applyBorder="1" applyAlignment="1" applyProtection="1">
      <alignment horizontal="left" vertical="top" wrapText="1"/>
    </xf>
    <xf numFmtId="6" fontId="0" fillId="0" borderId="1" xfId="0" applyNumberFormat="1" applyBorder="1" applyAlignment="1" applyProtection="1">
      <alignment horizontal="left" vertical="top" wrapText="1"/>
    </xf>
    <xf numFmtId="0" fontId="0" fillId="0" borderId="1" xfId="0" applyBorder="1" applyAlignment="1" applyProtection="1">
      <alignment horizontal="left" vertical="top" wrapText="1"/>
    </xf>
    <xf numFmtId="0" fontId="0" fillId="0" borderId="2" xfId="0" applyBorder="1" applyAlignment="1" applyProtection="1">
      <alignment horizontal="left" vertical="top" wrapText="1"/>
    </xf>
    <xf numFmtId="6" fontId="0" fillId="0" borderId="18" xfId="0" applyNumberFormat="1" applyBorder="1" applyAlignment="1" applyProtection="1">
      <alignment horizontal="left" vertical="top" wrapText="1"/>
    </xf>
    <xf numFmtId="6" fontId="0" fillId="0" borderId="9" xfId="0" applyNumberFormat="1" applyBorder="1" applyAlignment="1" applyProtection="1">
      <alignment horizontal="left" vertical="top" wrapText="1"/>
    </xf>
    <xf numFmtId="0" fontId="0" fillId="0" borderId="18" xfId="0" applyBorder="1" applyAlignment="1" applyProtection="1">
      <alignment horizontal="left" vertical="top"/>
    </xf>
    <xf numFmtId="0" fontId="1" fillId="0" borderId="6" xfId="0" applyFont="1" applyBorder="1" applyAlignment="1" applyProtection="1">
      <alignment horizontal="left" vertical="top" wrapText="1"/>
      <protection locked="0"/>
    </xf>
    <xf numFmtId="3" fontId="0" fillId="0" borderId="11" xfId="0" applyNumberFormat="1" applyBorder="1" applyAlignment="1" applyProtection="1">
      <alignment horizontal="left"/>
    </xf>
    <xf numFmtId="0" fontId="0" fillId="0" borderId="18" xfId="0" applyBorder="1" applyAlignment="1" applyProtection="1">
      <alignment horizontal="left"/>
      <protection locked="0"/>
    </xf>
    <xf numFmtId="0" fontId="6" fillId="0" borderId="0" xfId="1"/>
    <xf numFmtId="0" fontId="6" fillId="0" borderId="7" xfId="1" applyFill="1" applyBorder="1" applyAlignment="1">
      <alignment horizontal="left" wrapText="1"/>
    </xf>
    <xf numFmtId="0" fontId="6" fillId="0" borderId="7" xfId="1" applyFill="1" applyBorder="1" applyAlignment="1">
      <alignment horizontal="center"/>
    </xf>
    <xf numFmtId="44" fontId="0" fillId="0" borderId="7" xfId="2" applyFont="1" applyFill="1" applyBorder="1" applyAlignment="1">
      <alignment horizontal="right"/>
    </xf>
    <xf numFmtId="44" fontId="0" fillId="0" borderId="7" xfId="2" applyFont="1" applyFill="1" applyBorder="1"/>
    <xf numFmtId="0" fontId="39" fillId="0" borderId="14" xfId="1" applyFont="1" applyFill="1" applyBorder="1" applyAlignment="1">
      <alignment horizontal="center" wrapText="1"/>
    </xf>
    <xf numFmtId="0" fontId="39" fillId="0" borderId="0" xfId="1" applyFont="1" applyFill="1" applyBorder="1" applyAlignment="1">
      <alignment horizontal="left" wrapText="1"/>
    </xf>
    <xf numFmtId="0" fontId="6" fillId="0" borderId="0" xfId="1" applyFill="1" applyBorder="1" applyAlignment="1">
      <alignment horizontal="center"/>
    </xf>
    <xf numFmtId="44" fontId="0" fillId="0" borderId="0" xfId="2" applyFont="1" applyFill="1" applyBorder="1" applyAlignment="1">
      <alignment horizontal="right"/>
    </xf>
    <xf numFmtId="44" fontId="0" fillId="0" borderId="0" xfId="2" applyFont="1" applyFill="1" applyBorder="1"/>
    <xf numFmtId="0" fontId="39" fillId="0" borderId="0" xfId="1" applyFont="1" applyFill="1" applyBorder="1" applyAlignment="1">
      <alignment horizontal="center" wrapText="1"/>
    </xf>
    <xf numFmtId="0" fontId="7" fillId="8" borderId="0" xfId="3" applyFill="1"/>
    <xf numFmtId="0" fontId="6" fillId="0" borderId="0" xfId="1" applyAlignment="1">
      <alignment horizontal="center" wrapText="1"/>
    </xf>
    <xf numFmtId="0" fontId="39" fillId="11" borderId="0" xfId="1" applyFont="1" applyFill="1" applyBorder="1" applyAlignment="1">
      <alignment horizontal="center" wrapText="1"/>
    </xf>
    <xf numFmtId="0" fontId="39" fillId="11" borderId="0" xfId="1" applyFont="1" applyFill="1" applyBorder="1" applyAlignment="1">
      <alignment horizontal="center"/>
    </xf>
    <xf numFmtId="44" fontId="39" fillId="11" borderId="0" xfId="2" applyFont="1" applyFill="1" applyBorder="1" applyAlignment="1">
      <alignment horizontal="right"/>
    </xf>
    <xf numFmtId="44" fontId="39" fillId="12" borderId="0" xfId="2" applyFont="1" applyFill="1" applyBorder="1" applyAlignment="1">
      <alignment horizontal="center"/>
    </xf>
    <xf numFmtId="0" fontId="40" fillId="13" borderId="18" xfId="1" applyFont="1" applyFill="1" applyBorder="1" applyAlignment="1">
      <alignment horizontal="center" wrapText="1"/>
    </xf>
    <xf numFmtId="0" fontId="41" fillId="0" borderId="18" xfId="1" applyFont="1" applyBorder="1" applyAlignment="1">
      <alignment horizontal="justify" wrapText="1"/>
    </xf>
    <xf numFmtId="0" fontId="6" fillId="0" borderId="18" xfId="1" applyBorder="1" applyAlignment="1">
      <alignment horizontal="center"/>
    </xf>
    <xf numFmtId="0" fontId="41" fillId="0" borderId="18" xfId="1" applyFont="1" applyBorder="1" applyAlignment="1">
      <alignment horizontal="center" wrapText="1"/>
    </xf>
    <xf numFmtId="164" fontId="42" fillId="0" borderId="18" xfId="1" applyNumberFormat="1" applyFont="1" applyBorder="1" applyAlignment="1">
      <alignment horizontal="right" wrapText="1"/>
    </xf>
    <xf numFmtId="44" fontId="0" fillId="0" borderId="11" xfId="2" applyFont="1" applyBorder="1"/>
    <xf numFmtId="0" fontId="6" fillId="0" borderId="0" xfId="1" applyAlignment="1">
      <alignment horizontal="center"/>
    </xf>
    <xf numFmtId="0" fontId="6" fillId="0" borderId="11" xfId="1" applyBorder="1" applyAlignment="1">
      <alignment horizontal="center"/>
    </xf>
    <xf numFmtId="6" fontId="0" fillId="0" borderId="11" xfId="2" applyNumberFormat="1" applyFont="1" applyBorder="1"/>
    <xf numFmtId="0" fontId="6" fillId="0" borderId="18" xfId="1" applyBorder="1" applyAlignment="1">
      <alignment horizontal="center" wrapText="1"/>
    </xf>
    <xf numFmtId="0" fontId="41" fillId="0" borderId="18" xfId="1" applyFont="1" applyFill="1" applyBorder="1" applyAlignment="1">
      <alignment horizontal="justify" wrapText="1"/>
    </xf>
    <xf numFmtId="0" fontId="8" fillId="0" borderId="18" xfId="1" applyFont="1" applyBorder="1" applyAlignment="1">
      <alignment horizontal="center"/>
    </xf>
    <xf numFmtId="44" fontId="8" fillId="0" borderId="11" xfId="2" applyFont="1" applyBorder="1"/>
    <xf numFmtId="0" fontId="8" fillId="0" borderId="18" xfId="1" applyNumberFormat="1" applyFont="1" applyFill="1" applyBorder="1" applyAlignment="1" applyProtection="1">
      <alignment horizontal="left" vertical="top" wrapText="1"/>
    </xf>
    <xf numFmtId="164" fontId="8" fillId="0" borderId="11" xfId="2" applyNumberFormat="1" applyFont="1" applyBorder="1" applyAlignment="1">
      <alignment horizontal="right"/>
    </xf>
    <xf numFmtId="0" fontId="42" fillId="0" borderId="18" xfId="1" applyFont="1" applyFill="1" applyBorder="1" applyAlignment="1">
      <alignment vertical="top" wrapText="1"/>
    </xf>
    <xf numFmtId="164" fontId="8" fillId="0" borderId="18" xfId="1" applyNumberFormat="1" applyFont="1" applyBorder="1" applyAlignment="1" applyProtection="1">
      <alignment horizontal="right" vertical="center"/>
      <protection locked="0"/>
    </xf>
    <xf numFmtId="44" fontId="6" fillId="8" borderId="0" xfId="1" applyNumberFormat="1" applyFill="1"/>
    <xf numFmtId="0" fontId="6" fillId="8" borderId="0" xfId="1" applyFill="1"/>
    <xf numFmtId="44" fontId="0" fillId="8" borderId="11" xfId="2" applyFont="1" applyFill="1" applyBorder="1"/>
    <xf numFmtId="8" fontId="0" fillId="0" borderId="11" xfId="2" applyNumberFormat="1" applyFont="1" applyBorder="1"/>
    <xf numFmtId="0" fontId="43" fillId="0" borderId="9" xfId="5" applyFont="1" applyBorder="1"/>
    <xf numFmtId="0" fontId="6" fillId="0" borderId="9" xfId="5" applyFont="1" applyBorder="1"/>
    <xf numFmtId="0" fontId="6" fillId="0" borderId="18" xfId="5" applyFont="1" applyBorder="1"/>
    <xf numFmtId="0" fontId="6" fillId="0" borderId="0" xfId="5" applyFont="1" applyBorder="1"/>
    <xf numFmtId="0" fontId="6" fillId="0" borderId="0" xfId="5" applyFont="1"/>
    <xf numFmtId="0" fontId="43" fillId="14" borderId="20" xfId="5" applyFont="1" applyFill="1" applyBorder="1"/>
    <xf numFmtId="0" fontId="6" fillId="14" borderId="7" xfId="5" applyFont="1" applyFill="1" applyBorder="1" applyAlignment="1">
      <alignment wrapText="1"/>
    </xf>
    <xf numFmtId="0" fontId="6" fillId="14" borderId="7" xfId="5" applyFont="1" applyFill="1" applyBorder="1" applyAlignment="1">
      <alignment shrinkToFit="1"/>
    </xf>
    <xf numFmtId="164" fontId="6" fillId="14" borderId="7" xfId="5" applyNumberFormat="1" applyFont="1" applyFill="1" applyBorder="1"/>
    <xf numFmtId="0" fontId="6" fillId="14" borderId="7" xfId="5" applyFont="1" applyFill="1" applyBorder="1"/>
    <xf numFmtId="0" fontId="6" fillId="14" borderId="14" xfId="5" applyFont="1" applyFill="1" applyBorder="1"/>
    <xf numFmtId="0" fontId="6" fillId="15" borderId="11" xfId="5" applyFont="1" applyFill="1" applyBorder="1"/>
    <xf numFmtId="0" fontId="6" fillId="15" borderId="11" xfId="5" applyFont="1" applyFill="1" applyBorder="1" applyAlignment="1">
      <alignment wrapText="1"/>
    </xf>
    <xf numFmtId="6" fontId="6" fillId="15" borderId="11" xfId="5" applyNumberFormat="1" applyFont="1" applyFill="1" applyBorder="1" applyAlignment="1">
      <alignment wrapText="1"/>
    </xf>
    <xf numFmtId="0" fontId="6" fillId="15" borderId="18" xfId="5" applyFont="1" applyFill="1" applyBorder="1"/>
    <xf numFmtId="0" fontId="6" fillId="0" borderId="18" xfId="5" applyFont="1" applyBorder="1" applyAlignment="1">
      <alignment wrapText="1"/>
    </xf>
    <xf numFmtId="8" fontId="6" fillId="0" borderId="18" xfId="5" applyNumberFormat="1" applyFont="1" applyBorder="1"/>
    <xf numFmtId="0" fontId="6" fillId="15" borderId="18" xfId="5" applyFont="1" applyFill="1" applyBorder="1" applyAlignment="1">
      <alignment wrapText="1"/>
    </xf>
    <xf numFmtId="8" fontId="6" fillId="15" borderId="18" xfId="5" applyNumberFormat="1" applyFont="1" applyFill="1" applyBorder="1"/>
    <xf numFmtId="0" fontId="6" fillId="15" borderId="18" xfId="5" applyFont="1" applyFill="1" applyBorder="1" applyAlignment="1">
      <alignment shrinkToFit="1"/>
    </xf>
    <xf numFmtId="0" fontId="6" fillId="0" borderId="18" xfId="5" applyFont="1" applyBorder="1" applyAlignment="1">
      <alignment shrinkToFit="1"/>
    </xf>
    <xf numFmtId="0" fontId="6" fillId="0" borderId="18" xfId="5" applyFont="1" applyBorder="1" applyAlignment="1">
      <alignment wrapText="1" shrinkToFit="1"/>
    </xf>
    <xf numFmtId="0" fontId="6" fillId="15" borderId="18" xfId="5" applyFont="1" applyFill="1" applyBorder="1" applyAlignment="1">
      <alignment wrapText="1" shrinkToFit="1"/>
    </xf>
    <xf numFmtId="0" fontId="6" fillId="0" borderId="0" xfId="5" applyFont="1" applyAlignment="1">
      <alignment wrapText="1"/>
    </xf>
    <xf numFmtId="6" fontId="6" fillId="0" borderId="18" xfId="5" applyNumberFormat="1" applyFont="1" applyBorder="1"/>
    <xf numFmtId="0" fontId="6" fillId="8" borderId="18" xfId="5" applyFont="1" applyFill="1" applyBorder="1"/>
    <xf numFmtId="0" fontId="6" fillId="8" borderId="18" xfId="5" applyFont="1" applyFill="1" applyBorder="1" applyAlignment="1">
      <alignment wrapText="1"/>
    </xf>
    <xf numFmtId="0" fontId="6" fillId="8" borderId="18" xfId="5" applyFont="1" applyFill="1" applyBorder="1" applyAlignment="1">
      <alignment shrinkToFit="1"/>
    </xf>
    <xf numFmtId="8" fontId="6" fillId="8" borderId="18" xfId="5" applyNumberFormat="1" applyFont="1" applyFill="1" applyBorder="1"/>
    <xf numFmtId="0" fontId="6" fillId="14" borderId="21" xfId="5" applyFont="1" applyFill="1" applyBorder="1"/>
    <xf numFmtId="0" fontId="6" fillId="14" borderId="19" xfId="5" applyFont="1" applyFill="1" applyBorder="1"/>
    <xf numFmtId="0" fontId="6" fillId="14" borderId="19" xfId="5" applyFont="1" applyFill="1" applyBorder="1" applyAlignment="1">
      <alignment shrinkToFit="1"/>
    </xf>
    <xf numFmtId="8" fontId="6" fillId="14" borderId="19" xfId="5" applyNumberFormat="1" applyFont="1" applyFill="1" applyBorder="1"/>
    <xf numFmtId="0" fontId="6" fillId="14" borderId="6" xfId="5" applyFont="1" applyFill="1" applyBorder="1"/>
    <xf numFmtId="0" fontId="43" fillId="14" borderId="22" xfId="5" applyFont="1" applyFill="1" applyBorder="1"/>
    <xf numFmtId="0" fontId="6" fillId="14" borderId="23" xfId="5" applyFont="1" applyFill="1" applyBorder="1" applyAlignment="1">
      <alignment wrapText="1"/>
    </xf>
    <xf numFmtId="0" fontId="6" fillId="14" borderId="23" xfId="5" applyFont="1" applyFill="1" applyBorder="1" applyAlignment="1">
      <alignment shrinkToFit="1"/>
    </xf>
    <xf numFmtId="8" fontId="6" fillId="14" borderId="23" xfId="5" applyNumberFormat="1" applyFont="1" applyFill="1" applyBorder="1"/>
    <xf numFmtId="0" fontId="6" fillId="14" borderId="23" xfId="5" applyFont="1" applyFill="1" applyBorder="1"/>
    <xf numFmtId="0" fontId="6" fillId="14" borderId="12" xfId="5" applyFont="1" applyFill="1" applyBorder="1"/>
    <xf numFmtId="6" fontId="6" fillId="15" borderId="18" xfId="5" applyNumberFormat="1" applyFont="1" applyFill="1" applyBorder="1"/>
    <xf numFmtId="6" fontId="6" fillId="14" borderId="19" xfId="5" applyNumberFormat="1" applyFont="1" applyFill="1" applyBorder="1"/>
    <xf numFmtId="8" fontId="6" fillId="0" borderId="0" xfId="5" applyNumberFormat="1" applyFont="1"/>
    <xf numFmtId="0" fontId="6" fillId="14" borderId="21" xfId="5" applyFont="1" applyFill="1" applyBorder="1" applyAlignment="1">
      <alignment shrinkToFit="1"/>
    </xf>
    <xf numFmtId="0" fontId="6" fillId="16" borderId="18" xfId="5" applyFont="1" applyFill="1" applyBorder="1"/>
    <xf numFmtId="0" fontId="6" fillId="0" borderId="0" xfId="5"/>
    <xf numFmtId="0" fontId="43" fillId="0" borderId="18" xfId="5" applyFont="1" applyBorder="1"/>
    <xf numFmtId="0" fontId="6" fillId="0" borderId="18" xfId="5" applyBorder="1"/>
    <xf numFmtId="0" fontId="45" fillId="0" borderId="18" xfId="5" applyFont="1" applyBorder="1"/>
    <xf numFmtId="8" fontId="45" fillId="0" borderId="18" xfId="5" applyNumberFormat="1" applyFont="1" applyBorder="1"/>
    <xf numFmtId="0" fontId="47" fillId="0" borderId="0" xfId="0" applyFont="1"/>
    <xf numFmtId="164" fontId="0" fillId="0" borderId="0" xfId="0" applyNumberFormat="1"/>
    <xf numFmtId="0" fontId="48" fillId="0" borderId="0" xfId="0" applyFont="1" applyAlignment="1">
      <alignment horizontal="right"/>
    </xf>
    <xf numFmtId="164" fontId="1" fillId="0" borderId="0" xfId="0" applyNumberFormat="1" applyFont="1"/>
    <xf numFmtId="0" fontId="47" fillId="0" borderId="0" xfId="0" applyFont="1" applyAlignment="1">
      <alignment horizontal="right"/>
    </xf>
    <xf numFmtId="0" fontId="49" fillId="0" borderId="0" xfId="0" applyFont="1" applyAlignment="1">
      <alignment horizontal="right"/>
    </xf>
    <xf numFmtId="164" fontId="16" fillId="0" borderId="0" xfId="8" applyNumberFormat="1" applyFont="1"/>
    <xf numFmtId="0" fontId="51" fillId="0" borderId="0" xfId="4" applyNumberFormat="1" applyFont="1" applyFill="1" applyBorder="1" applyAlignment="1"/>
    <xf numFmtId="0" fontId="8" fillId="0" borderId="0" xfId="4" applyNumberFormat="1" applyFont="1" applyFill="1" applyBorder="1" applyAlignment="1"/>
    <xf numFmtId="0" fontId="52" fillId="17" borderId="11" xfId="4" applyNumberFormat="1" applyFont="1" applyFill="1" applyBorder="1" applyAlignment="1">
      <alignment horizontal="center" vertical="center" wrapText="1"/>
    </xf>
    <xf numFmtId="0" fontId="40" fillId="17" borderId="11" xfId="4" applyNumberFormat="1" applyFont="1" applyFill="1" applyBorder="1" applyAlignment="1">
      <alignment horizontal="center" vertical="center" wrapText="1"/>
    </xf>
    <xf numFmtId="0" fontId="51" fillId="0" borderId="24" xfId="4" applyNumberFormat="1" applyFont="1" applyFill="1" applyBorder="1" applyAlignment="1"/>
    <xf numFmtId="0" fontId="53" fillId="0" borderId="25" xfId="4" applyNumberFormat="1" applyFont="1" applyFill="1" applyBorder="1" applyAlignment="1">
      <alignment horizontal="left" wrapText="1"/>
    </xf>
    <xf numFmtId="0" fontId="54" fillId="0" borderId="25" xfId="4" applyFont="1" applyBorder="1" applyAlignment="1">
      <alignment horizontal="left" wrapText="1"/>
    </xf>
    <xf numFmtId="1" fontId="53" fillId="0" borderId="25" xfId="4" applyNumberFormat="1" applyFont="1" applyFill="1" applyBorder="1" applyAlignment="1">
      <alignment horizontal="left" wrapText="1"/>
    </xf>
    <xf numFmtId="164" fontId="53" fillId="0" borderId="25" xfId="4" applyNumberFormat="1" applyFont="1" applyFill="1" applyBorder="1" applyAlignment="1">
      <alignment horizontal="left" wrapText="1"/>
    </xf>
    <xf numFmtId="164" fontId="54" fillId="0" borderId="25" xfId="4" applyNumberFormat="1" applyFont="1" applyBorder="1" applyAlignment="1">
      <alignment horizontal="left" wrapText="1"/>
    </xf>
    <xf numFmtId="0" fontId="54" fillId="0" borderId="25" xfId="4" applyFont="1" applyBorder="1" applyAlignment="1">
      <alignment horizontal="left" vertical="center" wrapText="1"/>
    </xf>
    <xf numFmtId="0" fontId="53" fillId="0" borderId="25" xfId="4" applyFont="1" applyBorder="1" applyAlignment="1">
      <alignment horizontal="left" wrapText="1"/>
    </xf>
    <xf numFmtId="164" fontId="53" fillId="0" borderId="25" xfId="4" applyNumberFormat="1" applyFont="1" applyBorder="1" applyAlignment="1">
      <alignment horizontal="left" wrapText="1"/>
    </xf>
    <xf numFmtId="0" fontId="51" fillId="17" borderId="25" xfId="4" applyNumberFormat="1" applyFont="1" applyFill="1" applyBorder="1" applyAlignment="1">
      <alignment horizontal="center"/>
    </xf>
    <xf numFmtId="0" fontId="51" fillId="17" borderId="25" xfId="4" applyNumberFormat="1" applyFont="1" applyFill="1" applyBorder="1" applyAlignment="1"/>
    <xf numFmtId="1" fontId="51" fillId="17" borderId="25" xfId="4" applyNumberFormat="1" applyFont="1" applyFill="1" applyBorder="1" applyAlignment="1">
      <alignment horizontal="center"/>
    </xf>
    <xf numFmtId="164" fontId="51" fillId="17" borderId="25" xfId="4" applyNumberFormat="1" applyFont="1" applyFill="1" applyBorder="1" applyAlignment="1"/>
    <xf numFmtId="0" fontId="51" fillId="0" borderId="25" xfId="4" applyNumberFormat="1" applyFont="1" applyFill="1" applyBorder="1" applyAlignment="1">
      <alignment horizontal="center"/>
    </xf>
    <xf numFmtId="0" fontId="51" fillId="0" borderId="25" xfId="4" applyNumberFormat="1" applyFont="1" applyFill="1" applyBorder="1" applyAlignment="1"/>
    <xf numFmtId="1" fontId="51" fillId="0" borderId="25" xfId="4" applyNumberFormat="1" applyFont="1" applyFill="1" applyBorder="1" applyAlignment="1">
      <alignment horizontal="center"/>
    </xf>
    <xf numFmtId="164" fontId="51" fillId="0" borderId="25" xfId="4" applyNumberFormat="1" applyFont="1" applyFill="1" applyBorder="1" applyAlignment="1"/>
    <xf numFmtId="0" fontId="52" fillId="18" borderId="0" xfId="4" applyNumberFormat="1" applyFont="1" applyFill="1" applyBorder="1" applyAlignment="1">
      <alignment horizontal="center" vertical="center" wrapText="1"/>
    </xf>
    <xf numFmtId="0" fontId="40" fillId="18" borderId="0" xfId="4" applyNumberFormat="1" applyFont="1" applyFill="1" applyBorder="1" applyAlignment="1">
      <alignment horizontal="center" vertical="center" wrapText="1"/>
    </xf>
    <xf numFmtId="1" fontId="40" fillId="18" borderId="0" xfId="4" applyNumberFormat="1" applyFont="1" applyFill="1" applyBorder="1" applyAlignment="1">
      <alignment horizontal="center" vertical="center" wrapText="1"/>
    </xf>
    <xf numFmtId="164" fontId="40" fillId="18" borderId="0" xfId="4" applyNumberFormat="1" applyFont="1" applyFill="1" applyBorder="1" applyAlignment="1">
      <alignment horizontal="right" vertical="center" wrapText="1"/>
    </xf>
    <xf numFmtId="0" fontId="8" fillId="18" borderId="0" xfId="4" applyNumberFormat="1" applyFont="1" applyFill="1" applyBorder="1" applyAlignment="1"/>
    <xf numFmtId="0" fontId="51" fillId="0" borderId="0" xfId="4" applyNumberFormat="1" applyFont="1" applyFill="1" applyBorder="1" applyAlignment="1">
      <alignment horizontal="center"/>
    </xf>
    <xf numFmtId="0" fontId="57" fillId="0" borderId="0" xfId="4" applyNumberFormat="1" applyFont="1" applyFill="1" applyBorder="1" applyAlignment="1">
      <alignment horizontal="center"/>
    </xf>
    <xf numFmtId="0" fontId="59" fillId="0" borderId="0" xfId="4" applyNumberFormat="1" applyFont="1" applyFill="1" applyBorder="1" applyAlignment="1"/>
    <xf numFmtId="0" fontId="8" fillId="17" borderId="30" xfId="4" applyNumberFormat="1" applyFont="1" applyFill="1" applyBorder="1" applyAlignment="1"/>
    <xf numFmtId="0" fontId="8" fillId="17" borderId="0" xfId="4" applyNumberFormat="1" applyFont="1" applyFill="1" applyBorder="1" applyAlignment="1"/>
    <xf numFmtId="0" fontId="8" fillId="17" borderId="31" xfId="4" applyNumberFormat="1" applyFont="1" applyFill="1" applyBorder="1" applyAlignment="1"/>
    <xf numFmtId="0" fontId="60" fillId="0" borderId="27" xfId="4" applyNumberFormat="1" applyFont="1" applyFill="1" applyBorder="1" applyAlignment="1"/>
    <xf numFmtId="0" fontId="8" fillId="0" borderId="28" xfId="4" applyNumberFormat="1" applyFont="1" applyFill="1" applyBorder="1" applyAlignment="1"/>
    <xf numFmtId="0" fontId="8" fillId="0" borderId="29" xfId="4" applyNumberFormat="1" applyFont="1" applyFill="1" applyBorder="1" applyAlignment="1"/>
    <xf numFmtId="0" fontId="8" fillId="0" borderId="30" xfId="4" applyNumberFormat="1" applyFont="1" applyFill="1" applyBorder="1" applyAlignment="1"/>
    <xf numFmtId="0" fontId="8" fillId="0" borderId="31" xfId="4" applyNumberFormat="1" applyFont="1" applyFill="1" applyBorder="1" applyAlignment="1"/>
    <xf numFmtId="0" fontId="8" fillId="0" borderId="32" xfId="4" applyNumberFormat="1" applyFont="1" applyFill="1" applyBorder="1" applyAlignment="1"/>
    <xf numFmtId="0" fontId="8" fillId="0" borderId="33" xfId="4" applyNumberFormat="1" applyFont="1" applyFill="1" applyBorder="1" applyAlignment="1"/>
    <xf numFmtId="0" fontId="8" fillId="0" borderId="34" xfId="4" applyNumberFormat="1" applyFont="1" applyFill="1" applyBorder="1" applyAlignment="1"/>
    <xf numFmtId="0" fontId="22" fillId="0" borderId="30" xfId="10" applyNumberFormat="1" applyFont="1" applyFill="1" applyBorder="1" applyAlignment="1" applyProtection="1"/>
    <xf numFmtId="0" fontId="51" fillId="18" borderId="0" xfId="4" applyNumberFormat="1" applyFont="1" applyFill="1" applyBorder="1" applyAlignment="1">
      <alignment horizontal="center"/>
    </xf>
    <xf numFmtId="0" fontId="60" fillId="18" borderId="27" xfId="4" applyNumberFormat="1" applyFont="1" applyFill="1" applyBorder="1" applyAlignment="1"/>
    <xf numFmtId="0" fontId="8" fillId="18" borderId="28" xfId="4" applyNumberFormat="1" applyFont="1" applyFill="1" applyBorder="1" applyAlignment="1"/>
    <xf numFmtId="0" fontId="8" fillId="18" borderId="29" xfId="4" applyNumberFormat="1" applyFont="1" applyFill="1" applyBorder="1" applyAlignment="1"/>
    <xf numFmtId="0" fontId="22" fillId="18" borderId="32" xfId="10" applyNumberFormat="1" applyFont="1" applyFill="1" applyBorder="1" applyAlignment="1" applyProtection="1"/>
    <xf numFmtId="0" fontId="8" fillId="18" borderId="33" xfId="4" applyNumberFormat="1" applyFont="1" applyFill="1" applyBorder="1" applyAlignment="1"/>
    <xf numFmtId="0" fontId="8" fillId="18" borderId="34" xfId="4" applyNumberFormat="1" applyFont="1" applyFill="1" applyBorder="1" applyAlignment="1"/>
    <xf numFmtId="0" fontId="8" fillId="17" borderId="32" xfId="4" applyNumberFormat="1" applyFont="1" applyFill="1" applyBorder="1" applyAlignment="1"/>
    <xf numFmtId="0" fontId="8" fillId="17" borderId="33" xfId="4" applyNumberFormat="1" applyFont="1" applyFill="1" applyBorder="1" applyAlignment="1"/>
    <xf numFmtId="0" fontId="8" fillId="17" borderId="34" xfId="4" applyNumberFormat="1" applyFont="1" applyFill="1" applyBorder="1" applyAlignment="1"/>
    <xf numFmtId="0" fontId="8" fillId="0" borderId="0" xfId="4" applyNumberFormat="1" applyFont="1" applyFill="1" applyBorder="1" applyAlignment="1">
      <alignment horizontal="center"/>
    </xf>
    <xf numFmtId="0" fontId="51" fillId="0" borderId="37" xfId="4" applyNumberFormat="1" applyFont="1" applyFill="1" applyBorder="1" applyAlignment="1">
      <alignment horizontal="center"/>
    </xf>
    <xf numFmtId="0" fontId="51" fillId="0" borderId="37" xfId="4" applyNumberFormat="1" applyFont="1" applyFill="1" applyBorder="1" applyAlignment="1"/>
    <xf numFmtId="165" fontId="51" fillId="0" borderId="37" xfId="4" applyNumberFormat="1" applyFont="1" applyFill="1" applyBorder="1" applyAlignment="1"/>
    <xf numFmtId="164" fontId="51" fillId="0" borderId="37" xfId="4" applyNumberFormat="1" applyFont="1" applyFill="1" applyBorder="1" applyAlignment="1"/>
    <xf numFmtId="0" fontId="51" fillId="0" borderId="38" xfId="4" applyNumberFormat="1" applyFont="1" applyFill="1" applyBorder="1" applyAlignment="1">
      <alignment horizontal="center"/>
    </xf>
    <xf numFmtId="0" fontId="51" fillId="0" borderId="38" xfId="4" applyNumberFormat="1" applyFont="1" applyFill="1" applyBorder="1" applyAlignment="1"/>
    <xf numFmtId="165" fontId="51" fillId="0" borderId="38" xfId="4" applyNumberFormat="1" applyFont="1" applyFill="1" applyBorder="1" applyAlignment="1"/>
    <xf numFmtId="164" fontId="51" fillId="0" borderId="38" xfId="4" applyNumberFormat="1" applyFont="1" applyFill="1" applyBorder="1" applyAlignment="1"/>
    <xf numFmtId="0" fontId="51" fillId="0" borderId="39" xfId="4" applyNumberFormat="1" applyFont="1" applyFill="1" applyBorder="1" applyAlignment="1">
      <alignment horizontal="center"/>
    </xf>
    <xf numFmtId="0" fontId="51" fillId="0" borderId="40" xfId="4" applyNumberFormat="1" applyFont="1" applyFill="1" applyBorder="1" applyAlignment="1"/>
    <xf numFmtId="165" fontId="51" fillId="0" borderId="40" xfId="4" applyNumberFormat="1" applyFont="1" applyFill="1" applyBorder="1" applyAlignment="1"/>
    <xf numFmtId="164" fontId="51" fillId="0" borderId="40" xfId="4" applyNumberFormat="1" applyFont="1" applyFill="1" applyBorder="1" applyAlignment="1"/>
    <xf numFmtId="0" fontId="8" fillId="0" borderId="30" xfId="4" applyBorder="1"/>
    <xf numFmtId="43" fontId="8" fillId="0" borderId="0" xfId="4" applyNumberFormat="1" applyBorder="1"/>
    <xf numFmtId="43" fontId="8" fillId="0" borderId="31" xfId="4" applyNumberFormat="1" applyBorder="1"/>
    <xf numFmtId="0" fontId="8" fillId="0" borderId="30" xfId="4" applyFont="1" applyBorder="1"/>
    <xf numFmtId="43" fontId="8" fillId="0" borderId="0" xfId="4" applyNumberFormat="1" applyFont="1" applyBorder="1"/>
    <xf numFmtId="43" fontId="8" fillId="0" borderId="31" xfId="4" applyNumberFormat="1" applyFont="1" applyBorder="1"/>
    <xf numFmtId="0" fontId="8" fillId="0" borderId="30" xfId="4" applyNumberFormat="1" applyBorder="1"/>
    <xf numFmtId="0" fontId="8" fillId="0" borderId="0" xfId="4" applyNumberFormat="1" applyBorder="1"/>
    <xf numFmtId="0" fontId="8" fillId="0" borderId="31" xfId="4" applyNumberFormat="1" applyBorder="1"/>
    <xf numFmtId="0" fontId="10" fillId="0" borderId="0" xfId="6" applyFont="1" applyAlignment="1">
      <alignment vertical="center" wrapText="1"/>
    </xf>
    <xf numFmtId="0" fontId="9" fillId="0" borderId="0" xfId="6" applyAlignment="1">
      <alignment horizontal="center" vertical="center"/>
    </xf>
    <xf numFmtId="164" fontId="9" fillId="0" borderId="0" xfId="6" applyNumberFormat="1" applyAlignment="1">
      <alignment horizontal="center" vertical="center"/>
    </xf>
    <xf numFmtId="0" fontId="9" fillId="0" borderId="0" xfId="6" applyAlignment="1">
      <alignment vertical="center"/>
    </xf>
    <xf numFmtId="0" fontId="10" fillId="20" borderId="18" xfId="6" applyFont="1" applyFill="1" applyBorder="1" applyAlignment="1">
      <alignment horizontal="right" vertical="center" wrapText="1"/>
    </xf>
    <xf numFmtId="0" fontId="10" fillId="20" borderId="18" xfId="6" applyFont="1" applyFill="1" applyBorder="1" applyAlignment="1">
      <alignment horizontal="center" vertical="center"/>
    </xf>
    <xf numFmtId="0" fontId="10" fillId="10" borderId="0" xfId="6" applyFont="1" applyFill="1" applyBorder="1" applyAlignment="1">
      <alignment horizontal="center" vertical="center"/>
    </xf>
    <xf numFmtId="0" fontId="10" fillId="10" borderId="0" xfId="6" applyFont="1" applyFill="1" applyBorder="1" applyAlignment="1">
      <alignment horizontal="right" vertical="center" wrapText="1"/>
    </xf>
    <xf numFmtId="0" fontId="10" fillId="20" borderId="18" xfId="6" applyFont="1" applyFill="1" applyBorder="1" applyAlignment="1">
      <alignment horizontal="center" vertical="center" wrapText="1"/>
    </xf>
    <xf numFmtId="164" fontId="10" fillId="20" borderId="18" xfId="6" applyNumberFormat="1" applyFont="1" applyFill="1" applyBorder="1" applyAlignment="1">
      <alignment horizontal="center" vertical="center"/>
    </xf>
    <xf numFmtId="0" fontId="9" fillId="0" borderId="18" xfId="6" applyBorder="1" applyAlignment="1">
      <alignment vertical="center" wrapText="1"/>
    </xf>
    <xf numFmtId="0" fontId="9" fillId="0" borderId="18" xfId="6" applyBorder="1" applyAlignment="1">
      <alignment horizontal="center" vertical="center"/>
    </xf>
    <xf numFmtId="164" fontId="9" fillId="0" borderId="18" xfId="6" applyNumberFormat="1" applyBorder="1" applyAlignment="1">
      <alignment horizontal="center" vertical="center"/>
    </xf>
    <xf numFmtId="0" fontId="9" fillId="0" borderId="0" xfId="6" applyAlignment="1">
      <alignment vertical="center" wrapText="1"/>
    </xf>
    <xf numFmtId="0" fontId="9" fillId="0" borderId="0" xfId="6" applyAlignment="1">
      <alignment horizontal="right" vertical="center"/>
    </xf>
    <xf numFmtId="0" fontId="10" fillId="20" borderId="18" xfId="6" applyFont="1" applyFill="1" applyBorder="1" applyAlignment="1">
      <alignment horizontal="right" vertical="center"/>
    </xf>
    <xf numFmtId="0" fontId="1" fillId="0" borderId="28" xfId="6" applyNumberFormat="1" applyFont="1" applyBorder="1" applyAlignment="1">
      <alignment wrapText="1"/>
    </xf>
    <xf numFmtId="0" fontId="9" fillId="0" borderId="9" xfId="6" applyBorder="1" applyAlignment="1">
      <alignment horizontal="center" vertical="center"/>
    </xf>
    <xf numFmtId="164" fontId="9" fillId="0" borderId="9" xfId="6" applyNumberFormat="1" applyBorder="1" applyAlignment="1">
      <alignment horizontal="center" vertical="center"/>
    </xf>
    <xf numFmtId="0" fontId="1" fillId="0" borderId="18" xfId="6" applyNumberFormat="1" applyFont="1" applyBorder="1" applyAlignment="1">
      <alignment wrapText="1"/>
    </xf>
    <xf numFmtId="0" fontId="1" fillId="0" borderId="0" xfId="6" applyNumberFormat="1" applyFont="1" applyBorder="1" applyAlignment="1">
      <alignment wrapText="1"/>
    </xf>
    <xf numFmtId="164" fontId="9" fillId="0" borderId="26" xfId="6" applyNumberFormat="1" applyBorder="1" applyAlignment="1">
      <alignment horizontal="center" vertical="center"/>
    </xf>
    <xf numFmtId="164" fontId="10" fillId="20" borderId="18" xfId="6" applyNumberFormat="1" applyFont="1" applyFill="1" applyBorder="1" applyAlignment="1">
      <alignment horizontal="right" vertical="center"/>
    </xf>
    <xf numFmtId="0" fontId="52" fillId="14" borderId="26" xfId="4" applyNumberFormat="1" applyFont="1" applyFill="1" applyBorder="1" applyAlignment="1">
      <alignment horizontal="center" vertical="center" wrapText="1"/>
    </xf>
    <xf numFmtId="0" fontId="40" fillId="14" borderId="26" xfId="4" applyNumberFormat="1" applyFont="1" applyFill="1" applyBorder="1" applyAlignment="1">
      <alignment horizontal="center" vertical="center" wrapText="1"/>
    </xf>
    <xf numFmtId="4" fontId="40" fillId="14" borderId="26" xfId="4" applyNumberFormat="1" applyFont="1" applyFill="1" applyBorder="1" applyAlignment="1">
      <alignment horizontal="center" vertical="center" wrapText="1"/>
    </xf>
    <xf numFmtId="0" fontId="40" fillId="14" borderId="26" xfId="4" applyNumberFormat="1" applyFont="1" applyFill="1" applyBorder="1" applyAlignment="1">
      <alignment horizontal="left" vertical="center" wrapText="1"/>
    </xf>
    <xf numFmtId="0" fontId="52" fillId="10" borderId="0" xfId="4" applyNumberFormat="1" applyFont="1" applyFill="1" applyBorder="1" applyAlignment="1">
      <alignment horizontal="center" vertical="center" wrapText="1"/>
    </xf>
    <xf numFmtId="0" fontId="40" fillId="10" borderId="0" xfId="4" applyNumberFormat="1" applyFont="1" applyFill="1" applyBorder="1" applyAlignment="1">
      <alignment horizontal="center" vertical="center" wrapText="1"/>
    </xf>
    <xf numFmtId="1" fontId="40" fillId="10" borderId="0" xfId="4" applyNumberFormat="1" applyFont="1" applyFill="1" applyBorder="1" applyAlignment="1">
      <alignment horizontal="center" vertical="center" wrapText="1"/>
    </xf>
    <xf numFmtId="164" fontId="40" fillId="10" borderId="0" xfId="4" applyNumberFormat="1" applyFont="1" applyFill="1" applyBorder="1" applyAlignment="1">
      <alignment horizontal="right" vertical="center" wrapText="1"/>
    </xf>
    <xf numFmtId="0" fontId="8" fillId="10" borderId="0" xfId="4" applyNumberFormat="1" applyFont="1" applyFill="1" applyBorder="1" applyAlignment="1"/>
    <xf numFmtId="0" fontId="8" fillId="14" borderId="30" xfId="4" applyNumberFormat="1" applyFont="1" applyFill="1" applyBorder="1" applyAlignment="1"/>
    <xf numFmtId="0" fontId="8" fillId="14" borderId="0" xfId="4" applyNumberFormat="1" applyFont="1" applyFill="1" applyBorder="1" applyAlignment="1"/>
    <xf numFmtId="0" fontId="8" fillId="14" borderId="31" xfId="4" applyNumberFormat="1" applyFont="1" applyFill="1" applyBorder="1" applyAlignment="1"/>
    <xf numFmtId="0" fontId="61" fillId="0" borderId="30" xfId="10" applyNumberFormat="1" applyFont="1" applyFill="1" applyBorder="1" applyAlignment="1" applyProtection="1"/>
    <xf numFmtId="0" fontId="51" fillId="10" borderId="0" xfId="4" applyNumberFormat="1" applyFont="1" applyFill="1" applyBorder="1" applyAlignment="1">
      <alignment horizontal="center"/>
    </xf>
    <xf numFmtId="0" fontId="60" fillId="10" borderId="27" xfId="4" applyNumberFormat="1" applyFont="1" applyFill="1" applyBorder="1" applyAlignment="1"/>
    <xf numFmtId="0" fontId="8" fillId="10" borderId="28" xfId="4" applyNumberFormat="1" applyFont="1" applyFill="1" applyBorder="1" applyAlignment="1"/>
    <xf numFmtId="0" fontId="8" fillId="10" borderId="29" xfId="4" applyNumberFormat="1" applyFont="1" applyFill="1" applyBorder="1" applyAlignment="1"/>
    <xf numFmtId="0" fontId="61" fillId="10" borderId="32" xfId="10" applyNumberFormat="1" applyFont="1" applyFill="1" applyBorder="1" applyAlignment="1" applyProtection="1"/>
    <xf numFmtId="0" fontId="8" fillId="10" borderId="33" xfId="4" applyNumberFormat="1" applyFont="1" applyFill="1" applyBorder="1" applyAlignment="1"/>
    <xf numFmtId="0" fontId="8" fillId="10" borderId="34" xfId="4" applyNumberFormat="1" applyFont="1" applyFill="1" applyBorder="1" applyAlignment="1"/>
    <xf numFmtId="0" fontId="8" fillId="14" borderId="32" xfId="4" applyNumberFormat="1" applyFont="1" applyFill="1" applyBorder="1" applyAlignment="1"/>
    <xf numFmtId="0" fontId="8" fillId="14" borderId="33" xfId="4" applyNumberFormat="1" applyFont="1" applyFill="1" applyBorder="1" applyAlignment="1"/>
    <xf numFmtId="0" fontId="8" fillId="14" borderId="34" xfId="4" applyNumberFormat="1" applyFont="1" applyFill="1" applyBorder="1" applyAlignment="1"/>
    <xf numFmtId="0" fontId="62" fillId="14" borderId="26" xfId="4" applyNumberFormat="1" applyFont="1" applyFill="1" applyBorder="1" applyAlignment="1">
      <alignment horizontal="center" vertical="center" wrapText="1"/>
    </xf>
    <xf numFmtId="0" fontId="51" fillId="14" borderId="25" xfId="4" applyNumberFormat="1" applyFont="1" applyFill="1" applyBorder="1" applyAlignment="1">
      <alignment horizontal="center"/>
    </xf>
    <xf numFmtId="0" fontId="51" fillId="14" borderId="25" xfId="4" applyNumberFormat="1" applyFont="1" applyFill="1" applyBorder="1" applyAlignment="1"/>
    <xf numFmtId="164" fontId="51" fillId="14" borderId="25" xfId="4" applyNumberFormat="1" applyFont="1" applyFill="1" applyBorder="1" applyAlignment="1"/>
    <xf numFmtId="164" fontId="51" fillId="14" borderId="0" xfId="4" applyNumberFormat="1" applyFont="1" applyFill="1" applyBorder="1" applyAlignment="1"/>
    <xf numFmtId="164" fontId="40" fillId="14" borderId="26" xfId="4" applyNumberFormat="1" applyFont="1" applyFill="1" applyBorder="1" applyAlignment="1">
      <alignment horizontal="center" vertical="center" wrapText="1"/>
    </xf>
    <xf numFmtId="0" fontId="1" fillId="0" borderId="27" xfId="4" applyNumberFormat="1" applyFont="1" applyBorder="1" applyAlignment="1">
      <alignment wrapText="1"/>
    </xf>
    <xf numFmtId="0" fontId="1" fillId="0" borderId="28" xfId="4" applyNumberFormat="1" applyFont="1" applyBorder="1" applyAlignment="1">
      <alignment wrapText="1"/>
    </xf>
    <xf numFmtId="0" fontId="1" fillId="0" borderId="29" xfId="4" applyNumberFormat="1" applyFont="1" applyBorder="1" applyAlignment="1">
      <alignment wrapText="1"/>
    </xf>
    <xf numFmtId="0" fontId="1" fillId="0" borderId="30" xfId="4" applyFont="1" applyBorder="1"/>
    <xf numFmtId="43" fontId="1" fillId="0" borderId="0" xfId="4" applyNumberFormat="1" applyFont="1" applyBorder="1"/>
    <xf numFmtId="43" fontId="1" fillId="0" borderId="31" xfId="4" applyNumberFormat="1" applyFont="1" applyBorder="1"/>
    <xf numFmtId="0" fontId="1" fillId="0" borderId="30" xfId="4" applyNumberFormat="1" applyFont="1" applyBorder="1" applyAlignment="1">
      <alignment wrapText="1"/>
    </xf>
    <xf numFmtId="0" fontId="1" fillId="0" borderId="0" xfId="4" applyNumberFormat="1" applyFont="1" applyBorder="1" applyAlignment="1">
      <alignment wrapText="1"/>
    </xf>
    <xf numFmtId="0" fontId="1" fillId="0" borderId="31" xfId="4" applyNumberFormat="1" applyFont="1" applyBorder="1" applyAlignment="1">
      <alignment wrapText="1"/>
    </xf>
    <xf numFmtId="0" fontId="1" fillId="0" borderId="32" xfId="4" applyFont="1" applyBorder="1"/>
    <xf numFmtId="43" fontId="1" fillId="0" borderId="33" xfId="4" applyNumberFormat="1" applyFont="1" applyBorder="1"/>
    <xf numFmtId="43" fontId="1" fillId="0" borderId="34" xfId="4" applyNumberFormat="1" applyFont="1" applyBorder="1"/>
    <xf numFmtId="3" fontId="0" fillId="0" borderId="17" xfId="0" applyNumberFormat="1" applyFill="1" applyBorder="1" applyAlignment="1" applyProtection="1">
      <alignment horizontal="left" wrapText="1"/>
      <protection locked="0"/>
    </xf>
    <xf numFmtId="3" fontId="0" fillId="0" borderId="13" xfId="0" applyNumberFormat="1" applyFill="1" applyBorder="1" applyAlignment="1" applyProtection="1">
      <alignment horizontal="left" wrapText="1"/>
      <protection locked="0"/>
    </xf>
    <xf numFmtId="3" fontId="0" fillId="0" borderId="11" xfId="0" applyNumberFormat="1"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17" xfId="0" applyFill="1" applyBorder="1" applyAlignment="1" applyProtection="1">
      <alignment horizontal="left" wrapText="1"/>
      <protection locked="0"/>
    </xf>
    <xf numFmtId="0" fontId="0" fillId="0" borderId="18" xfId="0" applyFill="1" applyBorder="1" applyAlignment="1" applyProtection="1">
      <alignment horizontal="left" wrapText="1"/>
      <protection locked="0"/>
    </xf>
    <xf numFmtId="0" fontId="0" fillId="0" borderId="13"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2" xfId="0" applyBorder="1" applyAlignment="1" applyProtection="1">
      <alignment wrapText="1"/>
      <protection locked="0"/>
    </xf>
    <xf numFmtId="0" fontId="1" fillId="0" borderId="14" xfId="0" applyFont="1" applyBorder="1" applyAlignment="1" applyProtection="1">
      <alignment wrapText="1"/>
      <protection locked="0"/>
    </xf>
    <xf numFmtId="0" fontId="1" fillId="0" borderId="2" xfId="0" applyFont="1" applyBorder="1" applyAlignment="1" applyProtection="1">
      <alignment wrapText="1"/>
      <protection locked="0"/>
    </xf>
    <xf numFmtId="0" fontId="0" fillId="0" borderId="25" xfId="0" applyBorder="1" applyAlignment="1" applyProtection="1">
      <alignment horizontal="left"/>
      <protection locked="0"/>
    </xf>
    <xf numFmtId="3" fontId="0" fillId="0" borderId="1" xfId="0" applyNumberFormat="1" applyBorder="1" applyAlignment="1" applyProtection="1">
      <alignment horizontal="left" wrapText="1"/>
      <protection locked="0"/>
    </xf>
    <xf numFmtId="0" fontId="0" fillId="0" borderId="1" xfId="0" applyFill="1" applyBorder="1" applyAlignment="1" applyProtection="1">
      <alignment wrapText="1"/>
      <protection locked="0"/>
    </xf>
    <xf numFmtId="0" fontId="0" fillId="0" borderId="13" xfId="0" applyFill="1" applyBorder="1" applyAlignment="1" applyProtection="1">
      <alignment wrapText="1"/>
      <protection locked="0"/>
    </xf>
    <xf numFmtId="3" fontId="0" fillId="0" borderId="16" xfId="0" applyNumberFormat="1" applyFill="1" applyBorder="1" applyAlignment="1" applyProtection="1">
      <alignment horizontal="left" wrapText="1"/>
      <protection locked="0"/>
    </xf>
    <xf numFmtId="0" fontId="0" fillId="0" borderId="16" xfId="0" applyFill="1" applyBorder="1" applyAlignment="1" applyProtection="1">
      <alignment wrapText="1"/>
      <protection locked="0"/>
    </xf>
    <xf numFmtId="0" fontId="0" fillId="0" borderId="9" xfId="0" applyFill="1" applyBorder="1" applyAlignment="1" applyProtection="1">
      <alignment horizontal="left" wrapText="1"/>
      <protection locked="0"/>
    </xf>
    <xf numFmtId="0" fontId="0" fillId="0" borderId="9" xfId="0" applyFill="1" applyBorder="1" applyAlignment="1" applyProtection="1">
      <alignment wrapText="1"/>
      <protection locked="0"/>
    </xf>
    <xf numFmtId="3" fontId="0" fillId="0" borderId="9" xfId="0" applyNumberFormat="1" applyFill="1" applyBorder="1" applyAlignment="1" applyProtection="1">
      <alignment horizontal="left" wrapText="1"/>
      <protection locked="0"/>
    </xf>
    <xf numFmtId="0" fontId="0" fillId="0" borderId="36" xfId="0" applyBorder="1" applyAlignment="1" applyProtection="1">
      <alignment horizontal="left"/>
      <protection locked="0"/>
    </xf>
    <xf numFmtId="3" fontId="0" fillId="0" borderId="25" xfId="0" applyNumberFormat="1" applyBorder="1" applyAlignment="1" applyProtection="1">
      <alignment horizontal="left"/>
      <protection locked="0"/>
    </xf>
    <xf numFmtId="0" fontId="0" fillId="0" borderId="36" xfId="0" applyBorder="1" applyAlignment="1" applyProtection="1">
      <alignment horizontal="left" vertical="top" wrapText="1"/>
      <protection locked="0"/>
    </xf>
    <xf numFmtId="0" fontId="0" fillId="0" borderId="25" xfId="0" applyFill="1" applyBorder="1" applyAlignment="1" applyProtection="1">
      <alignment horizontal="left" wrapText="1"/>
      <protection locked="0"/>
    </xf>
    <xf numFmtId="3" fontId="0" fillId="0" borderId="10" xfId="0" applyNumberFormat="1" applyFill="1" applyBorder="1" applyAlignment="1">
      <alignment horizontal="left" vertical="top" wrapText="1"/>
    </xf>
    <xf numFmtId="0" fontId="1" fillId="0" borderId="42" xfId="0" applyFont="1" applyBorder="1" applyAlignment="1">
      <alignment vertical="top" wrapText="1"/>
    </xf>
    <xf numFmtId="0" fontId="0" fillId="0" borderId="43" xfId="0" applyFill="1" applyBorder="1" applyAlignment="1">
      <alignment horizontal="left" vertical="top" wrapText="1"/>
    </xf>
    <xf numFmtId="3" fontId="0" fillId="0" borderId="25" xfId="0" applyNumberFormat="1" applyFill="1" applyBorder="1" applyAlignment="1" applyProtection="1">
      <alignment horizontal="left" wrapText="1"/>
      <protection locked="0"/>
    </xf>
    <xf numFmtId="3" fontId="0" fillId="0" borderId="25" xfId="0" applyNumberFormat="1" applyFont="1" applyBorder="1" applyAlignment="1" applyProtection="1">
      <alignment horizontal="left"/>
      <protection locked="0"/>
    </xf>
    <xf numFmtId="0" fontId="0" fillId="0" borderId="25" xfId="0" applyBorder="1" applyAlignment="1" applyProtection="1">
      <alignment horizontal="left" wrapText="1"/>
      <protection locked="0"/>
    </xf>
    <xf numFmtId="0" fontId="1" fillId="0" borderId="42" xfId="0" applyFont="1" applyBorder="1" applyAlignment="1" applyProtection="1">
      <alignment horizontal="left" vertical="top" wrapText="1"/>
    </xf>
    <xf numFmtId="0" fontId="0" fillId="0" borderId="43" xfId="0" applyFill="1" applyBorder="1" applyAlignment="1" applyProtection="1">
      <alignment horizontal="left" vertical="top" wrapText="1"/>
    </xf>
    <xf numFmtId="0" fontId="0" fillId="0" borderId="36" xfId="0" applyBorder="1" applyAlignment="1" applyProtection="1">
      <alignment horizontal="left" vertical="top" wrapText="1"/>
    </xf>
    <xf numFmtId="0" fontId="21" fillId="0" borderId="25" xfId="0" applyFont="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42" xfId="0" applyFill="1" applyBorder="1" applyAlignment="1" applyProtection="1">
      <alignment horizontal="left" vertical="top" wrapText="1"/>
    </xf>
    <xf numFmtId="0" fontId="19" fillId="0" borderId="43" xfId="0" applyFont="1" applyFill="1" applyBorder="1" applyAlignment="1" applyProtection="1">
      <alignment horizontal="left" vertical="top" wrapText="1"/>
    </xf>
    <xf numFmtId="0" fontId="0" fillId="10" borderId="43" xfId="0" applyNumberFormat="1" applyFill="1" applyBorder="1" applyAlignment="1" applyProtection="1">
      <alignment horizontal="left" vertical="top" wrapText="1"/>
    </xf>
    <xf numFmtId="0" fontId="0" fillId="0" borderId="44" xfId="0" applyBorder="1" applyAlignment="1" applyProtection="1">
      <protection locked="0"/>
    </xf>
    <xf numFmtId="4" fontId="0" fillId="0" borderId="26" xfId="0" applyNumberFormat="1" applyBorder="1" applyAlignment="1" applyProtection="1">
      <alignment horizontal="left"/>
      <protection locked="0"/>
    </xf>
    <xf numFmtId="3" fontId="0" fillId="0" borderId="26" xfId="0" applyNumberFormat="1" applyBorder="1" applyAlignment="1" applyProtection="1">
      <alignment horizontal="left"/>
      <protection locked="0"/>
    </xf>
    <xf numFmtId="0" fontId="0" fillId="0" borderId="26" xfId="0" applyBorder="1" applyAlignment="1" applyProtection="1">
      <alignment horizontal="left" wrapText="1"/>
      <protection locked="0"/>
    </xf>
    <xf numFmtId="0" fontId="0" fillId="0" borderId="36" xfId="0" applyBorder="1" applyAlignment="1" applyProtection="1">
      <protection locked="0"/>
    </xf>
    <xf numFmtId="0" fontId="1" fillId="0" borderId="42" xfId="0" applyFont="1" applyBorder="1" applyAlignment="1" applyProtection="1">
      <alignment wrapText="1"/>
      <protection locked="0"/>
    </xf>
    <xf numFmtId="3" fontId="0" fillId="0" borderId="43" xfId="0" applyNumberFormat="1" applyFill="1" applyBorder="1" applyAlignment="1" applyProtection="1">
      <alignment horizontal="left" wrapText="1"/>
      <protection locked="0"/>
    </xf>
    <xf numFmtId="0" fontId="0" fillId="0" borderId="43" xfId="0" applyFill="1" applyBorder="1" applyAlignment="1" applyProtection="1">
      <alignment horizontal="left" wrapText="1"/>
      <protection locked="0"/>
    </xf>
    <xf numFmtId="0" fontId="0" fillId="0" borderId="36" xfId="0" applyBorder="1" applyAlignment="1" applyProtection="1">
      <alignment horizontal="left" wrapText="1"/>
      <protection locked="0"/>
    </xf>
    <xf numFmtId="3" fontId="0" fillId="0" borderId="43" xfId="0" applyNumberFormat="1" applyFont="1" applyFill="1" applyBorder="1" applyAlignment="1" applyProtection="1">
      <alignment horizontal="left"/>
      <protection locked="0"/>
    </xf>
    <xf numFmtId="0" fontId="0" fillId="0" borderId="36" xfId="0" applyBorder="1" applyAlignment="1" applyProtection="1">
      <alignment horizontal="left"/>
      <protection locked="0"/>
    </xf>
    <xf numFmtId="0" fontId="0" fillId="0" borderId="36" xfId="0" applyBorder="1" applyAlignment="1" applyProtection="1">
      <alignment horizontal="left" wrapText="1"/>
      <protection locked="0"/>
    </xf>
    <xf numFmtId="0" fontId="0" fillId="0" borderId="25" xfId="0" applyBorder="1" applyAlignment="1" applyProtection="1">
      <alignment horizontal="left" wrapText="1"/>
      <protection locked="0"/>
    </xf>
    <xf numFmtId="3" fontId="0" fillId="0" borderId="25" xfId="0" applyNumberFormat="1" applyBorder="1" applyAlignment="1" applyProtection="1">
      <alignment horizontal="left"/>
      <protection locked="0"/>
    </xf>
    <xf numFmtId="3" fontId="0" fillId="0" borderId="25" xfId="0" applyNumberFormat="1" applyFont="1" applyBorder="1" applyAlignment="1" applyProtection="1">
      <alignment horizontal="left"/>
      <protection locked="0"/>
    </xf>
    <xf numFmtId="0" fontId="0" fillId="0" borderId="43" xfId="0" applyFill="1" applyBorder="1" applyAlignment="1" applyProtection="1">
      <alignment horizontal="left" wrapText="1"/>
      <protection locked="0"/>
    </xf>
    <xf numFmtId="0" fontId="10" fillId="0" borderId="0" xfId="0" applyFont="1"/>
    <xf numFmtId="164" fontId="10" fillId="0" borderId="0" xfId="0" applyNumberFormat="1" applyFont="1"/>
    <xf numFmtId="14" fontId="10" fillId="0" borderId="0" xfId="0" applyNumberFormat="1" applyFont="1"/>
    <xf numFmtId="0" fontId="1" fillId="0" borderId="0" xfId="0" applyFont="1"/>
    <xf numFmtId="0" fontId="1" fillId="0" borderId="48" xfId="0" applyFont="1" applyBorder="1" applyAlignment="1">
      <alignment horizontal="center" wrapText="1"/>
    </xf>
    <xf numFmtId="0" fontId="1" fillId="0" borderId="49" xfId="0" applyFont="1" applyBorder="1" applyAlignment="1">
      <alignment horizontal="center"/>
    </xf>
    <xf numFmtId="164" fontId="1" fillId="0" borderId="49" xfId="0" applyNumberFormat="1" applyFont="1" applyBorder="1" applyAlignment="1">
      <alignment horizontal="center"/>
    </xf>
    <xf numFmtId="0" fontId="1" fillId="0" borderId="50" xfId="0" applyFont="1" applyBorder="1" applyAlignment="1">
      <alignment horizontal="center"/>
    </xf>
    <xf numFmtId="0" fontId="0" fillId="0" borderId="51" xfId="0" applyBorder="1" applyAlignment="1">
      <alignment wrapText="1"/>
    </xf>
    <xf numFmtId="0" fontId="0" fillId="0" borderId="26" xfId="0" applyBorder="1"/>
    <xf numFmtId="164" fontId="0" fillId="0" borderId="26" xfId="11" applyNumberFormat="1" applyFont="1" applyBorder="1"/>
    <xf numFmtId="0" fontId="0" fillId="0" borderId="26" xfId="0" applyBorder="1" applyAlignment="1">
      <alignment wrapText="1"/>
    </xf>
    <xf numFmtId="166" fontId="0" fillId="0" borderId="52" xfId="11" applyNumberFormat="1" applyFont="1" applyBorder="1"/>
    <xf numFmtId="0" fontId="0" fillId="0" borderId="53" xfId="0" applyBorder="1" applyAlignment="1">
      <alignment wrapText="1"/>
    </xf>
    <xf numFmtId="0" fontId="0" fillId="0" borderId="25" xfId="0" applyBorder="1" applyAlignment="1">
      <alignment wrapText="1"/>
    </xf>
    <xf numFmtId="164" fontId="0" fillId="0" borderId="25" xfId="11" applyNumberFormat="1" applyFont="1" applyBorder="1"/>
    <xf numFmtId="166" fontId="0" fillId="0" borderId="54" xfId="11" applyNumberFormat="1" applyFont="1" applyBorder="1"/>
    <xf numFmtId="0" fontId="0" fillId="0" borderId="25" xfId="0" applyBorder="1"/>
    <xf numFmtId="164" fontId="0" fillId="0" borderId="25" xfId="11" applyNumberFormat="1" applyFont="1" applyBorder="1" applyAlignment="1">
      <alignment wrapText="1"/>
    </xf>
    <xf numFmtId="0" fontId="0" fillId="0" borderId="53" xfId="0" applyBorder="1" applyAlignment="1"/>
    <xf numFmtId="164" fontId="0" fillId="0" borderId="25" xfId="11" applyNumberFormat="1" applyFont="1" applyBorder="1" applyAlignment="1"/>
    <xf numFmtId="0" fontId="0" fillId="0" borderId="53" xfId="0" applyFont="1" applyFill="1" applyBorder="1" applyAlignment="1">
      <alignment wrapText="1"/>
    </xf>
    <xf numFmtId="0" fontId="0" fillId="0" borderId="25" xfId="0" applyFill="1" applyBorder="1" applyAlignment="1">
      <alignment wrapText="1"/>
    </xf>
    <xf numFmtId="164" fontId="38" fillId="0" borderId="25" xfId="11" applyNumberFormat="1" applyFont="1" applyFill="1" applyBorder="1" applyAlignment="1">
      <alignment wrapText="1"/>
    </xf>
    <xf numFmtId="166" fontId="0" fillId="0" borderId="54" xfId="11" applyNumberFormat="1" applyFont="1" applyFill="1" applyBorder="1" applyAlignment="1">
      <alignment wrapText="1"/>
    </xf>
    <xf numFmtId="0" fontId="0" fillId="0" borderId="53" xfId="0" applyBorder="1"/>
    <xf numFmtId="0" fontId="0" fillId="0" borderId="55" xfId="0" applyBorder="1"/>
    <xf numFmtId="0" fontId="0" fillId="0" borderId="56" xfId="0" applyBorder="1"/>
    <xf numFmtId="164" fontId="0" fillId="0" borderId="56" xfId="11" applyNumberFormat="1" applyFont="1" applyBorder="1"/>
    <xf numFmtId="166" fontId="0" fillId="0" borderId="57" xfId="11" applyNumberFormat="1" applyFont="1" applyBorder="1"/>
    <xf numFmtId="0" fontId="1" fillId="0" borderId="45" xfId="0" applyFont="1" applyBorder="1" applyAlignment="1">
      <alignment wrapText="1"/>
    </xf>
    <xf numFmtId="0" fontId="1" fillId="0" borderId="46" xfId="0" applyFont="1" applyBorder="1"/>
    <xf numFmtId="164" fontId="1" fillId="0" borderId="46" xfId="11" applyNumberFormat="1" applyFont="1" applyBorder="1"/>
    <xf numFmtId="164" fontId="1" fillId="0" borderId="46" xfId="0" applyNumberFormat="1" applyFont="1" applyBorder="1"/>
    <xf numFmtId="0" fontId="1" fillId="0" borderId="47" xfId="0" applyFont="1" applyBorder="1"/>
    <xf numFmtId="0" fontId="19" fillId="0" borderId="13" xfId="0" applyFont="1" applyFill="1" applyBorder="1" applyAlignment="1" applyProtection="1">
      <alignment horizontal="left" vertical="top" wrapText="1"/>
    </xf>
    <xf numFmtId="0" fontId="3" fillId="0" borderId="0" xfId="1" applyFont="1"/>
    <xf numFmtId="164" fontId="3" fillId="0" borderId="0" xfId="6" applyNumberFormat="1" applyFont="1" applyAlignment="1">
      <alignment horizontal="center" vertical="center"/>
    </xf>
    <xf numFmtId="0" fontId="3" fillId="0" borderId="0" xfId="0" applyFont="1"/>
    <xf numFmtId="0" fontId="56" fillId="0" borderId="25" xfId="4" applyNumberFormat="1" applyFont="1" applyFill="1" applyBorder="1" applyAlignment="1">
      <alignment horizontal="left" wrapText="1"/>
    </xf>
    <xf numFmtId="8" fontId="54" fillId="0" borderId="25" xfId="4" applyNumberFormat="1" applyFont="1" applyBorder="1" applyAlignment="1">
      <alignment horizontal="left"/>
    </xf>
    <xf numFmtId="0" fontId="52" fillId="17" borderId="25" xfId="4" applyNumberFormat="1" applyFont="1" applyFill="1" applyBorder="1" applyAlignment="1">
      <alignment horizontal="center" vertical="center" wrapText="1"/>
    </xf>
    <xf numFmtId="0" fontId="40" fillId="17" borderId="25" xfId="4" applyNumberFormat="1" applyFont="1" applyFill="1" applyBorder="1" applyAlignment="1">
      <alignment horizontal="left" vertical="center" wrapText="1"/>
    </xf>
    <xf numFmtId="1" fontId="40" fillId="17" borderId="25" xfId="4" applyNumberFormat="1" applyFont="1" applyFill="1" applyBorder="1" applyAlignment="1">
      <alignment horizontal="center" vertical="center" wrapText="1"/>
    </xf>
    <xf numFmtId="164" fontId="40" fillId="17" borderId="25" xfId="4" applyNumberFormat="1" applyFont="1" applyFill="1" applyBorder="1" applyAlignment="1">
      <alignment horizontal="right" vertical="center" wrapText="1"/>
    </xf>
    <xf numFmtId="0" fontId="8" fillId="0" borderId="0" xfId="4" applyNumberFormat="1" applyFont="1" applyFill="1" applyBorder="1" applyAlignment="1">
      <alignment wrapText="1"/>
    </xf>
    <xf numFmtId="0" fontId="8" fillId="0" borderId="30" xfId="4" applyBorder="1" applyAlignment="1">
      <alignment wrapText="1"/>
    </xf>
    <xf numFmtId="0" fontId="62" fillId="17" borderId="25" xfId="4" applyNumberFormat="1" applyFont="1" applyFill="1" applyBorder="1" applyAlignment="1">
      <alignment horizontal="center" vertical="center" wrapText="1"/>
    </xf>
    <xf numFmtId="0" fontId="40" fillId="17" borderId="25" xfId="4" applyNumberFormat="1" applyFont="1" applyFill="1" applyBorder="1" applyAlignment="1">
      <alignment horizontal="center" vertical="center" wrapText="1"/>
    </xf>
    <xf numFmtId="4" fontId="40" fillId="17" borderId="25" xfId="4" applyNumberFormat="1" applyFont="1" applyFill="1" applyBorder="1" applyAlignment="1">
      <alignment horizontal="center" vertical="center" wrapText="1"/>
    </xf>
    <xf numFmtId="0" fontId="51" fillId="0" borderId="25" xfId="4" applyNumberFormat="1" applyFont="1" applyFill="1" applyBorder="1" applyAlignment="1">
      <alignment wrapText="1"/>
    </xf>
    <xf numFmtId="165" fontId="51" fillId="0" borderId="25" xfId="4" applyNumberFormat="1" applyFont="1" applyFill="1" applyBorder="1" applyAlignment="1"/>
    <xf numFmtId="0" fontId="51" fillId="17" borderId="25" xfId="4" applyNumberFormat="1" applyFont="1" applyFill="1" applyBorder="1" applyAlignment="1">
      <alignment wrapText="1"/>
    </xf>
    <xf numFmtId="164" fontId="40" fillId="17" borderId="25" xfId="4" applyNumberFormat="1" applyFont="1" applyFill="1" applyBorder="1" applyAlignment="1">
      <alignment horizontal="center" vertical="center" wrapText="1"/>
    </xf>
    <xf numFmtId="0" fontId="63" fillId="0" borderId="25" xfId="4" applyNumberFormat="1" applyFont="1" applyBorder="1" applyAlignment="1">
      <alignment wrapText="1"/>
    </xf>
    <xf numFmtId="0" fontId="8" fillId="0" borderId="25" xfId="4" applyBorder="1" applyAlignment="1">
      <alignment wrapText="1"/>
    </xf>
    <xf numFmtId="43" fontId="8" fillId="0" borderId="25" xfId="4" applyNumberFormat="1" applyBorder="1"/>
    <xf numFmtId="0" fontId="63" fillId="0" borderId="25" xfId="4" applyFont="1" applyBorder="1" applyAlignment="1">
      <alignment wrapText="1"/>
    </xf>
    <xf numFmtId="43" fontId="63" fillId="0" borderId="25" xfId="4" applyNumberFormat="1" applyFont="1" applyBorder="1"/>
    <xf numFmtId="0" fontId="8" fillId="0" borderId="25" xfId="4" applyFont="1" applyBorder="1" applyAlignment="1">
      <alignment wrapText="1"/>
    </xf>
    <xf numFmtId="43" fontId="8" fillId="0" borderId="25" xfId="4" applyNumberFormat="1" applyFont="1" applyBorder="1"/>
    <xf numFmtId="0" fontId="8" fillId="0" borderId="25" xfId="4" applyNumberFormat="1" applyBorder="1" applyAlignment="1">
      <alignment wrapText="1"/>
    </xf>
    <xf numFmtId="0" fontId="8" fillId="0" borderId="25" xfId="4" applyNumberFormat="1" applyBorder="1"/>
    <xf numFmtId="0" fontId="0" fillId="0" borderId="25" xfId="0" applyFill="1" applyBorder="1" applyAlignment="1">
      <alignment horizontal="left" vertical="top" wrapText="1"/>
    </xf>
    <xf numFmtId="3" fontId="0" fillId="0" borderId="25" xfId="0" applyNumberFormat="1" applyBorder="1" applyAlignment="1">
      <alignment horizontal="left"/>
    </xf>
    <xf numFmtId="0" fontId="0" fillId="0" borderId="36" xfId="0" applyBorder="1" applyAlignment="1" applyProtection="1">
      <alignment vertical="top" wrapText="1"/>
      <protection locked="0"/>
    </xf>
    <xf numFmtId="0" fontId="6" fillId="22" borderId="18" xfId="5" applyFont="1" applyFill="1" applyBorder="1" applyAlignment="1">
      <alignment shrinkToFit="1"/>
    </xf>
    <xf numFmtId="0" fontId="44" fillId="22" borderId="25" xfId="9" applyFont="1" applyFill="1" applyBorder="1" applyAlignment="1">
      <alignment vertical="center"/>
    </xf>
    <xf numFmtId="0" fontId="64" fillId="0" borderId="25" xfId="4" applyNumberFormat="1" applyFont="1" applyFill="1" applyBorder="1" applyAlignment="1">
      <alignment horizontal="left" indent="4"/>
    </xf>
    <xf numFmtId="1" fontId="51" fillId="14" borderId="25" xfId="4" applyNumberFormat="1" applyFont="1" applyFill="1" applyBorder="1" applyAlignment="1">
      <alignment horizontal="center"/>
    </xf>
    <xf numFmtId="0" fontId="52" fillId="14" borderId="25" xfId="4" applyNumberFormat="1" applyFont="1" applyFill="1" applyBorder="1" applyAlignment="1">
      <alignment horizontal="center" vertical="center" wrapText="1"/>
    </xf>
    <xf numFmtId="0" fontId="40" fillId="14" borderId="25" xfId="4" applyNumberFormat="1" applyFont="1" applyFill="1" applyBorder="1" applyAlignment="1">
      <alignment horizontal="left" vertical="center" wrapText="1"/>
    </xf>
    <xf numFmtId="1" fontId="40" fillId="14" borderId="25" xfId="4" applyNumberFormat="1" applyFont="1" applyFill="1" applyBorder="1" applyAlignment="1">
      <alignment horizontal="center" vertical="center" wrapText="1"/>
    </xf>
    <xf numFmtId="164" fontId="40" fillId="14" borderId="25" xfId="4" applyNumberFormat="1" applyFont="1" applyFill="1" applyBorder="1" applyAlignment="1">
      <alignment horizontal="right" vertical="center" wrapText="1"/>
    </xf>
    <xf numFmtId="0" fontId="43" fillId="0" borderId="25" xfId="5" applyFont="1" applyBorder="1"/>
    <xf numFmtId="0" fontId="6" fillId="0" borderId="25" xfId="5" applyBorder="1"/>
    <xf numFmtId="0" fontId="45" fillId="22" borderId="25" xfId="5" applyFont="1" applyFill="1" applyBorder="1"/>
    <xf numFmtId="0" fontId="6" fillId="22" borderId="25" xfId="5" applyFill="1" applyBorder="1" applyAlignment="1">
      <alignment shrinkToFit="1"/>
    </xf>
    <xf numFmtId="8" fontId="6" fillId="22" borderId="25" xfId="5" applyNumberFormat="1" applyFill="1" applyBorder="1"/>
    <xf numFmtId="0" fontId="6" fillId="22" borderId="25" xfId="5" applyFill="1" applyBorder="1"/>
    <xf numFmtId="0" fontId="45" fillId="0" borderId="25" xfId="5" applyFont="1" applyBorder="1"/>
    <xf numFmtId="8" fontId="45" fillId="0" borderId="25" xfId="5" applyNumberFormat="1" applyFont="1" applyBorder="1"/>
    <xf numFmtId="0" fontId="45" fillId="15" borderId="25" xfId="5" applyFont="1" applyFill="1" applyBorder="1"/>
    <xf numFmtId="0" fontId="6" fillId="15" borderId="25" xfId="5" applyFont="1" applyFill="1" applyBorder="1"/>
    <xf numFmtId="8" fontId="45" fillId="15" borderId="25" xfId="5" applyNumberFormat="1" applyFont="1" applyFill="1" applyBorder="1"/>
    <xf numFmtId="0" fontId="6" fillId="15" borderId="25" xfId="5" applyFont="1" applyFill="1" applyBorder="1" applyAlignment="1">
      <alignment shrinkToFit="1"/>
    </xf>
    <xf numFmtId="0" fontId="45" fillId="0" borderId="25" xfId="5" applyFont="1" applyBorder="1" applyAlignment="1">
      <alignment shrinkToFit="1"/>
    </xf>
    <xf numFmtId="0" fontId="6" fillId="0" borderId="25" xfId="5" applyBorder="1" applyAlignment="1">
      <alignment shrinkToFit="1"/>
    </xf>
    <xf numFmtId="8" fontId="6" fillId="0" borderId="25" xfId="5" applyNumberFormat="1" applyBorder="1"/>
    <xf numFmtId="0" fontId="6" fillId="15" borderId="25" xfId="5" applyFill="1" applyBorder="1" applyAlignment="1">
      <alignment shrinkToFit="1"/>
    </xf>
    <xf numFmtId="0" fontId="6" fillId="15" borderId="25" xfId="5" applyFill="1" applyBorder="1"/>
    <xf numFmtId="0" fontId="45" fillId="0" borderId="25" xfId="5" applyFont="1" applyBorder="1" applyAlignment="1">
      <alignment wrapText="1" shrinkToFit="1"/>
    </xf>
    <xf numFmtId="0" fontId="45" fillId="15" borderId="25" xfId="5" applyFont="1" applyFill="1" applyBorder="1" applyAlignment="1">
      <alignment wrapText="1"/>
    </xf>
    <xf numFmtId="0" fontId="45" fillId="0" borderId="25" xfId="5" applyFont="1" applyBorder="1" applyAlignment="1">
      <alignment wrapText="1"/>
    </xf>
    <xf numFmtId="6" fontId="45" fillId="0" borderId="25" xfId="5" applyNumberFormat="1" applyFont="1" applyBorder="1"/>
    <xf numFmtId="8" fontId="6" fillId="15" borderId="25" xfId="5" applyNumberFormat="1" applyFill="1" applyBorder="1"/>
    <xf numFmtId="6" fontId="45" fillId="15" borderId="25" xfId="5" applyNumberFormat="1" applyFont="1" applyFill="1" applyBorder="1"/>
    <xf numFmtId="0" fontId="6" fillId="0" borderId="25" xfId="5" applyFont="1" applyBorder="1" applyAlignment="1">
      <alignment wrapText="1"/>
    </xf>
    <xf numFmtId="0" fontId="6" fillId="0" borderId="25" xfId="5" applyBorder="1" applyAlignment="1">
      <alignment wrapText="1"/>
    </xf>
    <xf numFmtId="0" fontId="6" fillId="13" borderId="25" xfId="5" applyFill="1" applyBorder="1"/>
    <xf numFmtId="0" fontId="43" fillId="13" borderId="25" xfId="5" applyFont="1" applyFill="1" applyBorder="1"/>
    <xf numFmtId="167" fontId="38" fillId="0" borderId="0" xfId="13" applyNumberFormat="1" applyFont="1" applyAlignment="1">
      <alignment wrapText="1"/>
    </xf>
    <xf numFmtId="44" fontId="38" fillId="0" borderId="0" xfId="13" applyFont="1" applyAlignment="1">
      <alignment wrapText="1"/>
    </xf>
    <xf numFmtId="0" fontId="69" fillId="0" borderId="0" xfId="12" applyFont="1"/>
    <xf numFmtId="0" fontId="70" fillId="0" borderId="0" xfId="12" applyFont="1"/>
    <xf numFmtId="167" fontId="9" fillId="0" borderId="0" xfId="13" applyNumberFormat="1" applyFont="1"/>
    <xf numFmtId="0" fontId="70" fillId="0" borderId="0" xfId="12" applyFont="1" applyAlignment="1">
      <alignment wrapText="1"/>
    </xf>
    <xf numFmtId="167" fontId="9" fillId="0" borderId="0" xfId="13" applyNumberFormat="1" applyFont="1" applyAlignment="1">
      <alignment wrapText="1"/>
    </xf>
    <xf numFmtId="0" fontId="71" fillId="0" borderId="58" xfId="12" applyFont="1" applyBorder="1" applyAlignment="1">
      <alignment wrapText="1"/>
    </xf>
    <xf numFmtId="167" fontId="71" fillId="0" borderId="58" xfId="13" applyNumberFormat="1" applyFont="1" applyBorder="1" applyAlignment="1">
      <alignment wrapText="1"/>
    </xf>
    <xf numFmtId="0" fontId="70" fillId="0" borderId="58" xfId="12" applyFont="1" applyBorder="1"/>
    <xf numFmtId="0" fontId="69" fillId="0" borderId="0" xfId="12" applyFont="1" applyAlignment="1">
      <alignment horizontal="left"/>
    </xf>
    <xf numFmtId="0" fontId="19" fillId="0" borderId="0" xfId="12" applyFont="1" applyAlignment="1">
      <alignment wrapText="1"/>
    </xf>
    <xf numFmtId="0" fontId="19" fillId="0" borderId="0" xfId="12" applyFont="1"/>
    <xf numFmtId="0" fontId="71" fillId="0" borderId="35" xfId="12" applyFont="1" applyBorder="1" applyAlignment="1">
      <alignment horizontal="center" wrapText="1"/>
    </xf>
    <xf numFmtId="167" fontId="71" fillId="0" borderId="35" xfId="13" applyNumberFormat="1" applyFont="1" applyBorder="1" applyAlignment="1">
      <alignment horizontal="center" wrapText="1"/>
    </xf>
    <xf numFmtId="44" fontId="71" fillId="0" borderId="35" xfId="13" applyFont="1" applyBorder="1" applyAlignment="1">
      <alignment horizontal="center" wrapText="1"/>
    </xf>
    <xf numFmtId="0" fontId="0" fillId="0" borderId="25" xfId="0" applyFill="1" applyBorder="1" applyAlignment="1" applyProtection="1">
      <alignment horizontal="left"/>
      <protection locked="0"/>
    </xf>
    <xf numFmtId="3" fontId="0" fillId="0" borderId="25" xfId="0" applyNumberFormat="1" applyFont="1" applyFill="1" applyBorder="1" applyAlignment="1" applyProtection="1">
      <alignment horizontal="left"/>
      <protection locked="0"/>
    </xf>
    <xf numFmtId="0" fontId="0" fillId="0" borderId="36" xfId="0" applyFill="1" applyBorder="1" applyAlignment="1" applyProtection="1">
      <alignment horizontal="left"/>
      <protection locked="0"/>
    </xf>
    <xf numFmtId="0" fontId="72" fillId="0" borderId="0" xfId="0" applyFont="1" applyAlignment="1">
      <alignment horizontal="center"/>
    </xf>
    <xf numFmtId="0" fontId="10" fillId="0" borderId="0" xfId="0" applyFont="1" applyAlignment="1">
      <alignment horizontal="center"/>
    </xf>
    <xf numFmtId="0" fontId="0" fillId="0" borderId="36" xfId="0" applyBorder="1" applyAlignment="1">
      <alignment horizontal="left" vertical="top" wrapText="1"/>
    </xf>
    <xf numFmtId="0" fontId="0" fillId="0" borderId="25" xfId="0" applyBorder="1" applyAlignment="1">
      <alignment horizontal="left" vertical="top" wrapText="1"/>
    </xf>
    <xf numFmtId="3" fontId="0" fillId="0" borderId="25" xfId="0" applyNumberFormat="1" applyBorder="1" applyAlignment="1">
      <alignment horizontal="left" vertical="top" wrapText="1"/>
    </xf>
    <xf numFmtId="0" fontId="75" fillId="0" borderId="0" xfId="0" applyFont="1"/>
    <xf numFmtId="0" fontId="76" fillId="0" borderId="0" xfId="0" applyFont="1"/>
    <xf numFmtId="0" fontId="0" fillId="4" borderId="0" xfId="0" applyFill="1"/>
    <xf numFmtId="0" fontId="75" fillId="4" borderId="0" xfId="0" applyFont="1" applyFill="1"/>
    <xf numFmtId="0" fontId="74" fillId="4" borderId="0" xfId="0" applyFont="1" applyFill="1"/>
    <xf numFmtId="0" fontId="73" fillId="4" borderId="0" xfId="0" applyFont="1" applyFill="1"/>
    <xf numFmtId="0" fontId="76" fillId="4" borderId="0" xfId="0" applyFont="1" applyFill="1"/>
    <xf numFmtId="0" fontId="0" fillId="3" borderId="0" xfId="0" applyFill="1"/>
    <xf numFmtId="0" fontId="75" fillId="3" borderId="0" xfId="0" applyFont="1" applyFill="1"/>
    <xf numFmtId="0" fontId="76" fillId="3" borderId="0" xfId="0" applyFont="1" applyFill="1"/>
    <xf numFmtId="0" fontId="0" fillId="5" borderId="0" xfId="0" applyFill="1"/>
    <xf numFmtId="0" fontId="75" fillId="5" borderId="0" xfId="0" applyFont="1" applyFill="1"/>
    <xf numFmtId="0" fontId="74" fillId="5" borderId="0" xfId="0" applyFont="1" applyFill="1"/>
    <xf numFmtId="0" fontId="76" fillId="5" borderId="0" xfId="0" applyFont="1" applyFill="1"/>
    <xf numFmtId="0" fontId="3" fillId="0" borderId="0" xfId="0" applyFont="1" applyAlignment="1">
      <alignment horizontal="center"/>
    </xf>
    <xf numFmtId="0" fontId="3" fillId="0" borderId="0" xfId="0" applyFont="1" applyAlignment="1">
      <alignment horizontal="center" wrapText="1"/>
    </xf>
    <xf numFmtId="0" fontId="1" fillId="0" borderId="45" xfId="0" applyFont="1" applyBorder="1" applyAlignment="1">
      <alignment horizontal="center"/>
    </xf>
    <xf numFmtId="0" fontId="1" fillId="0" borderId="46" xfId="0" applyFont="1" applyBorder="1" applyAlignment="1">
      <alignment horizontal="center"/>
    </xf>
    <xf numFmtId="0" fontId="1" fillId="0" borderId="47" xfId="0" applyFont="1" applyBorder="1" applyAlignment="1">
      <alignment horizontal="center"/>
    </xf>
    <xf numFmtId="0" fontId="71" fillId="0" borderId="20" xfId="12" applyFont="1" applyBorder="1" applyAlignment="1">
      <alignment horizontal="center"/>
    </xf>
    <xf numFmtId="0" fontId="71" fillId="0" borderId="35" xfId="12" applyFont="1" applyBorder="1" applyAlignment="1">
      <alignment horizontal="center"/>
    </xf>
    <xf numFmtId="0" fontId="71" fillId="0" borderId="36" xfId="12" applyFont="1" applyBorder="1" applyAlignment="1">
      <alignment horizontal="center"/>
    </xf>
    <xf numFmtId="0" fontId="4" fillId="2" borderId="0" xfId="0" applyFont="1" applyFill="1" applyBorder="1" applyAlignment="1" applyProtection="1">
      <alignment horizontal="center" wrapText="1"/>
    </xf>
    <xf numFmtId="0" fontId="5" fillId="2" borderId="0" xfId="0" applyFont="1" applyFill="1" applyBorder="1" applyAlignment="1" applyProtection="1">
      <alignment horizontal="center" wrapText="1"/>
    </xf>
    <xf numFmtId="0" fontId="5" fillId="2" borderId="4" xfId="0" applyFont="1" applyFill="1" applyBorder="1" applyAlignment="1" applyProtection="1">
      <alignment horizontal="center" wrapText="1"/>
    </xf>
    <xf numFmtId="0" fontId="0" fillId="0" borderId="0" xfId="0" applyAlignment="1" applyProtection="1">
      <alignment wrapText="1"/>
    </xf>
    <xf numFmtId="0" fontId="3" fillId="0" borderId="0" xfId="0" applyFont="1" applyFill="1" applyBorder="1" applyAlignment="1" applyProtection="1">
      <alignment horizontal="center" vertical="center" wrapText="1"/>
    </xf>
    <xf numFmtId="0" fontId="0" fillId="0" borderId="4" xfId="0" applyBorder="1" applyAlignment="1" applyProtection="1">
      <alignment wrapText="1"/>
    </xf>
    <xf numFmtId="0" fontId="3" fillId="0" borderId="4" xfId="0" applyFont="1" applyFill="1" applyBorder="1" applyAlignment="1" applyProtection="1">
      <alignment horizontal="center" vertical="center" wrapText="1"/>
    </xf>
    <xf numFmtId="0" fontId="1" fillId="0" borderId="7"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0" fillId="0" borderId="7" xfId="0" applyBorder="1"/>
    <xf numFmtId="0" fontId="0" fillId="0" borderId="14" xfId="0" applyBorder="1"/>
    <xf numFmtId="0" fontId="14" fillId="2" borderId="0" xfId="0" applyFont="1" applyFill="1" applyBorder="1" applyAlignment="1" applyProtection="1">
      <alignment horizontal="center" wrapText="1"/>
      <protection locked="0"/>
    </xf>
    <xf numFmtId="0" fontId="4" fillId="2" borderId="0" xfId="0" applyFont="1" applyFill="1" applyBorder="1" applyAlignment="1" applyProtection="1">
      <alignment horizontal="center" wrapText="1"/>
      <protection locked="0"/>
    </xf>
    <xf numFmtId="0" fontId="3" fillId="7" borderId="0"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locked="0"/>
    </xf>
    <xf numFmtId="0" fontId="0" fillId="7" borderId="4" xfId="0" applyFill="1" applyBorder="1" applyAlignment="1" applyProtection="1">
      <alignment wrapText="1"/>
      <protection locked="0"/>
    </xf>
    <xf numFmtId="0" fontId="5" fillId="2" borderId="4" xfId="0" applyFont="1" applyFill="1" applyBorder="1" applyAlignment="1" applyProtection="1">
      <alignment horizontal="center" wrapText="1"/>
      <protection locked="0"/>
    </xf>
    <xf numFmtId="0" fontId="5" fillId="2" borderId="0" xfId="0" applyFont="1" applyFill="1" applyBorder="1" applyAlignment="1" applyProtection="1">
      <alignment horizontal="center" wrapText="1"/>
      <protection locked="0"/>
    </xf>
    <xf numFmtId="0" fontId="0" fillId="0" borderId="0" xfId="0" applyAlignment="1" applyProtection="1">
      <alignment wrapText="1"/>
      <protection locked="0"/>
    </xf>
    <xf numFmtId="0" fontId="1" fillId="0" borderId="7"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7"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3" fillId="8" borderId="0"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0" fillId="8" borderId="4" xfId="0" applyFill="1" applyBorder="1" applyAlignment="1" applyProtection="1">
      <alignment wrapText="1"/>
      <protection locked="0"/>
    </xf>
    <xf numFmtId="0" fontId="13" fillId="2" borderId="0" xfId="0" applyFont="1" applyFill="1" applyBorder="1" applyAlignment="1" applyProtection="1">
      <alignment horizontal="center" wrapText="1"/>
      <protection locked="0"/>
    </xf>
    <xf numFmtId="0" fontId="1" fillId="0" borderId="8" xfId="0" applyFont="1" applyBorder="1" applyAlignment="1" applyProtection="1">
      <alignment horizontal="left" wrapText="1"/>
      <protection locked="0"/>
    </xf>
    <xf numFmtId="0" fontId="1" fillId="0" borderId="8" xfId="0" applyFont="1" applyBorder="1" applyAlignment="1" applyProtection="1">
      <alignment horizontal="left"/>
      <protection locked="0"/>
    </xf>
    <xf numFmtId="0" fontId="3" fillId="9" borderId="0"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0" fillId="9" borderId="4" xfId="0" applyFill="1" applyBorder="1" applyAlignment="1">
      <alignment wrapText="1"/>
    </xf>
    <xf numFmtId="0" fontId="15" fillId="2" borderId="0" xfId="0" applyFont="1" applyFill="1" applyBorder="1" applyAlignment="1">
      <alignment horizontal="center" wrapText="1"/>
    </xf>
    <xf numFmtId="0" fontId="4"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0" fillId="0" borderId="0" xfId="0" applyAlignment="1">
      <alignment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7" xfId="0" applyFont="1" applyBorder="1" applyAlignment="1">
      <alignment horizontal="left"/>
    </xf>
    <xf numFmtId="0" fontId="1" fillId="0" borderId="14" xfId="0" applyFont="1" applyBorder="1" applyAlignment="1">
      <alignment horizontal="left"/>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0" fillId="0" borderId="7" xfId="0" applyFont="1" applyBorder="1" applyAlignment="1">
      <alignment horizontal="left"/>
    </xf>
    <xf numFmtId="0" fontId="10" fillId="0" borderId="2" xfId="0" applyFont="1" applyBorder="1" applyAlignment="1">
      <alignment horizontal="left"/>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Border="1" applyAlignment="1">
      <alignment wrapText="1"/>
    </xf>
    <xf numFmtId="0" fontId="50" fillId="0" borderId="23" xfId="4" applyFont="1" applyBorder="1" applyAlignment="1">
      <alignment horizontal="center" vertical="top"/>
    </xf>
    <xf numFmtId="0" fontId="50" fillId="0" borderId="7" xfId="4" applyFont="1" applyBorder="1" applyAlignment="1">
      <alignment horizontal="center" vertical="top"/>
    </xf>
    <xf numFmtId="0" fontId="50" fillId="0" borderId="20" xfId="4" applyFont="1" applyBorder="1" applyAlignment="1">
      <alignment horizontal="left" vertical="center"/>
    </xf>
    <xf numFmtId="0" fontId="50" fillId="0" borderId="7" xfId="4" applyFont="1" applyBorder="1" applyAlignment="1">
      <alignment horizontal="left" vertical="center"/>
    </xf>
    <xf numFmtId="0" fontId="50" fillId="0" borderId="14" xfId="4" applyFont="1" applyBorder="1" applyAlignment="1">
      <alignment horizontal="left" vertical="center"/>
    </xf>
    <xf numFmtId="0" fontId="58" fillId="19" borderId="27" xfId="4" applyNumberFormat="1" applyFont="1" applyFill="1" applyBorder="1" applyAlignment="1">
      <alignment horizontal="center" vertical="center"/>
    </xf>
    <xf numFmtId="0" fontId="58" fillId="19" borderId="28" xfId="4" applyNumberFormat="1" applyFont="1" applyFill="1" applyBorder="1" applyAlignment="1">
      <alignment horizontal="center" vertical="center"/>
    </xf>
    <xf numFmtId="0" fontId="58" fillId="19" borderId="29" xfId="4" applyNumberFormat="1" applyFont="1" applyFill="1" applyBorder="1" applyAlignment="1">
      <alignment horizontal="center" vertical="center"/>
    </xf>
    <xf numFmtId="0" fontId="50" fillId="0" borderId="35" xfId="4" applyFont="1" applyBorder="1" applyAlignment="1">
      <alignment horizontal="center" vertical="top"/>
    </xf>
    <xf numFmtId="0" fontId="50" fillId="0" borderId="25" xfId="4" applyFont="1" applyBorder="1" applyAlignment="1">
      <alignment horizontal="left" vertical="center"/>
    </xf>
    <xf numFmtId="0" fontId="50" fillId="0" borderId="41" xfId="4" applyFont="1" applyBorder="1" applyAlignment="1">
      <alignment horizontal="center" vertical="top"/>
    </xf>
    <xf numFmtId="0" fontId="65" fillId="21" borderId="27" xfId="4" applyNumberFormat="1" applyFont="1" applyFill="1" applyBorder="1" applyAlignment="1">
      <alignment horizontal="center" vertical="center"/>
    </xf>
    <xf numFmtId="0" fontId="65" fillId="21" borderId="28" xfId="4" applyNumberFormat="1" applyFont="1" applyFill="1" applyBorder="1" applyAlignment="1">
      <alignment horizontal="center" vertical="center"/>
    </xf>
    <xf numFmtId="0" fontId="65" fillId="21" borderId="29" xfId="4" applyNumberFormat="1" applyFont="1" applyFill="1" applyBorder="1" applyAlignment="1">
      <alignment horizontal="center" vertical="center"/>
    </xf>
    <xf numFmtId="0" fontId="11" fillId="0" borderId="0" xfId="0" applyFont="1" applyAlignment="1">
      <alignment horizontal="left" wrapText="1"/>
    </xf>
    <xf numFmtId="0" fontId="78"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xf>
    <xf numFmtId="0" fontId="0" fillId="0" borderId="4" xfId="0" applyFont="1" applyBorder="1"/>
    <xf numFmtId="0" fontId="0" fillId="0" borderId="59" xfId="0" applyFont="1" applyBorder="1"/>
  </cellXfs>
  <cellStyles count="15">
    <cellStyle name="Comma" xfId="11" builtinId="3"/>
    <cellStyle name="Comma 2" xfId="14"/>
    <cellStyle name="Currency" xfId="8" builtinId="4"/>
    <cellStyle name="Currency 2" xfId="2"/>
    <cellStyle name="Currency 3" xfId="13"/>
    <cellStyle name="Good 2" xfId="3"/>
    <cellStyle name="Hyperlink 2" xfId="7"/>
    <cellStyle name="Hyperlink 2 2" xfId="9"/>
    <cellStyle name="Hyperlink 3" xfId="10"/>
    <cellStyle name="Normal" xfId="0" builtinId="0"/>
    <cellStyle name="Normal 2" xfId="1"/>
    <cellStyle name="Normal 3" xfId="4"/>
    <cellStyle name="Normal 4" xfId="5"/>
    <cellStyle name="Normal 5" xfId="6"/>
    <cellStyle name="Normal 6" xfId="12"/>
  </cellStyles>
  <dxfs count="0"/>
  <tableStyles count="0" defaultTableStyle="TableStyleMedium9" defaultPivotStyle="PivotStyleLight16"/>
  <colors>
    <mruColors>
      <color rgb="FF1B617A"/>
      <color rgb="FF446677"/>
      <color rgb="FF668899"/>
      <color rgb="FFB89D70"/>
      <color rgb="FF008000"/>
      <color rgb="FFCCFFFF"/>
      <color rgb="FF0B4353"/>
      <color rgb="FF004263"/>
      <color rgb="FF507D82"/>
      <color rgb="FF12A2A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612745</xdr:colOff>
      <xdr:row>0</xdr:row>
      <xdr:rowOff>19050</xdr:rowOff>
    </xdr:from>
    <xdr:to>
      <xdr:col>7</xdr:col>
      <xdr:colOff>47625</xdr:colOff>
      <xdr:row>17</xdr:row>
      <xdr:rowOff>5364</xdr:rowOff>
    </xdr:to>
    <xdr:pic>
      <xdr:nvPicPr>
        <xdr:cNvPr id="1026" name="Picture 2"/>
        <xdr:cNvPicPr>
          <a:picLocks noChangeAspect="1" noChangeArrowheads="1"/>
        </xdr:cNvPicPr>
      </xdr:nvPicPr>
      <xdr:blipFill>
        <a:blip xmlns:r="http://schemas.openxmlformats.org/officeDocument/2006/relationships" r:embed="rId1"/>
        <a:srcRect/>
        <a:stretch>
          <a:fillRect/>
        </a:stretch>
      </xdr:blipFill>
      <xdr:spPr bwMode="auto">
        <a:xfrm>
          <a:off x="1269970" y="19050"/>
          <a:ext cx="3378230" cy="322481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38102</xdr:colOff>
      <xdr:row>0</xdr:row>
      <xdr:rowOff>19053</xdr:rowOff>
    </xdr:from>
    <xdr:to>
      <xdr:col>5</xdr:col>
      <xdr:colOff>561976</xdr:colOff>
      <xdr:row>6</xdr:row>
      <xdr:rowOff>1</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2476502" y="19053"/>
          <a:ext cx="1133474" cy="112394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officemax.com/home/custom.jsp?id=m2990008&amp;cm_re=homepage-_-hero1-_-furneventtuesat&amp;cm_sp=homepage-_-saveupto50perc2day-_-furneventtuesat" TargetMode="External"/><Relationship Id="rId2" Type="http://schemas.openxmlformats.org/officeDocument/2006/relationships/hyperlink" Target="http://business.officedepot.com/" TargetMode="External"/><Relationship Id="rId1" Type="http://schemas.openxmlformats.org/officeDocument/2006/relationships/hyperlink" Target="http://www.order.staplesadvantage.com/"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bhphotovideo.com/c/product/858463-REG/G_Technology_0G02272_8TB_G_RAID_External_Hard.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fficemax.com/home/custom.jsp?id=m2990008&amp;cm_re=homepage-_-hero1-_-furneventtuesat&amp;cm_sp=homepage-_-saveupto50perc2day-_-furneventtuesat" TargetMode="External"/><Relationship Id="rId2" Type="http://schemas.openxmlformats.org/officeDocument/2006/relationships/hyperlink" Target="http://business.officedepot.com/" TargetMode="External"/><Relationship Id="rId1" Type="http://schemas.openxmlformats.org/officeDocument/2006/relationships/hyperlink" Target="http://www.order.staplesadvantage.com/" TargetMode="External"/><Relationship Id="rId4"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1B617A"/>
  </sheetPr>
  <dimension ref="A24:I40"/>
  <sheetViews>
    <sheetView showGridLines="0" tabSelected="1" view="pageLayout" zoomScale="75" zoomScaleNormal="100" zoomScalePageLayoutView="75" workbookViewId="0">
      <selection activeCell="E19" sqref="E19"/>
    </sheetView>
  </sheetViews>
  <sheetFormatPr defaultRowHeight="15"/>
  <sheetData>
    <row r="24" spans="1:9" ht="23.25">
      <c r="A24" s="638" t="s">
        <v>1139</v>
      </c>
      <c r="B24" s="638"/>
      <c r="C24" s="638"/>
      <c r="D24" s="638"/>
      <c r="E24" s="638"/>
      <c r="F24" s="638"/>
      <c r="G24" s="638"/>
      <c r="H24" s="638"/>
      <c r="I24" s="638"/>
    </row>
    <row r="25" spans="1:9" ht="23.25">
      <c r="A25" s="639" t="s">
        <v>1140</v>
      </c>
      <c r="B25" s="639"/>
      <c r="C25" s="639"/>
      <c r="D25" s="639"/>
      <c r="E25" s="639"/>
      <c r="F25" s="639"/>
      <c r="G25" s="639"/>
      <c r="H25" s="639"/>
      <c r="I25" s="639"/>
    </row>
    <row r="28" spans="1:9" s="71" customFormat="1"/>
    <row r="30" spans="1:9" ht="18.75">
      <c r="E30" s="619" t="s">
        <v>1145</v>
      </c>
    </row>
    <row r="31" spans="1:9" s="71" customFormat="1" ht="15.75">
      <c r="E31" s="620" t="s">
        <v>1146</v>
      </c>
    </row>
    <row r="32" spans="1:9" s="71" customFormat="1" ht="15.75">
      <c r="E32" s="620"/>
    </row>
    <row r="33" spans="5:5" ht="18.75">
      <c r="E33" s="619" t="s">
        <v>1141</v>
      </c>
    </row>
    <row r="34" spans="5:5" s="71" customFormat="1" ht="15.75">
      <c r="E34" s="620" t="s">
        <v>1143</v>
      </c>
    </row>
    <row r="35" spans="5:5" s="71" customFormat="1" ht="15.75">
      <c r="E35" s="620"/>
    </row>
    <row r="36" spans="5:5" ht="18.75">
      <c r="E36" s="619" t="s">
        <v>1142</v>
      </c>
    </row>
    <row r="37" spans="5:5" s="71" customFormat="1" ht="15.75">
      <c r="E37" s="620" t="s">
        <v>1144</v>
      </c>
    </row>
    <row r="39" spans="5:5">
      <c r="E39" s="71"/>
    </row>
    <row r="40" spans="5:5">
      <c r="E40" s="71"/>
    </row>
  </sheetData>
  <mergeCells count="2">
    <mergeCell ref="A24:I24"/>
    <mergeCell ref="A25:I25"/>
  </mergeCells>
  <printOptions horizontalCentered="1" verticalCentered="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dimension ref="A8:J48"/>
  <sheetViews>
    <sheetView workbookViewId="0"/>
  </sheetViews>
  <sheetFormatPr defaultRowHeight="15"/>
  <cols>
    <col min="1" max="16384" width="9.140625" style="115"/>
  </cols>
  <sheetData>
    <row r="8" spans="1:10" ht="18.75">
      <c r="A8" s="711" t="s">
        <v>1194</v>
      </c>
      <c r="B8" s="711"/>
      <c r="C8" s="711"/>
      <c r="D8" s="711"/>
      <c r="E8" s="711"/>
      <c r="F8" s="711" t="s">
        <v>1195</v>
      </c>
      <c r="G8" s="711"/>
      <c r="H8" s="711"/>
      <c r="I8" s="711"/>
      <c r="J8" s="711"/>
    </row>
    <row r="9" spans="1:10">
      <c r="E9" s="712" t="s">
        <v>1196</v>
      </c>
      <c r="F9" s="712"/>
    </row>
    <row r="10" spans="1:10">
      <c r="E10" s="713"/>
      <c r="F10" s="713"/>
    </row>
    <row r="11" spans="1:10" ht="15.75">
      <c r="B11" s="21" t="s">
        <v>1168</v>
      </c>
      <c r="E11" s="714"/>
      <c r="F11" s="715"/>
      <c r="G11" s="21" t="s">
        <v>1178</v>
      </c>
    </row>
    <row r="12" spans="1:10" ht="15.75">
      <c r="B12" s="21"/>
      <c r="E12" s="714"/>
      <c r="F12" s="715"/>
      <c r="G12" s="21"/>
    </row>
    <row r="13" spans="1:10" ht="15.75">
      <c r="B13" s="21" t="s">
        <v>1169</v>
      </c>
      <c r="E13" s="714"/>
      <c r="F13" s="715"/>
      <c r="G13" s="21" t="s">
        <v>1179</v>
      </c>
    </row>
    <row r="14" spans="1:10" ht="15.75">
      <c r="B14" s="21"/>
      <c r="E14" s="714"/>
      <c r="F14" s="715"/>
      <c r="G14" s="21"/>
    </row>
    <row r="15" spans="1:10" ht="15.75">
      <c r="B15" s="21" t="s">
        <v>1170</v>
      </c>
      <c r="E15" s="714"/>
      <c r="F15" s="715"/>
      <c r="G15" s="21" t="s">
        <v>1180</v>
      </c>
    </row>
    <row r="16" spans="1:10" ht="15.75">
      <c r="B16" s="21"/>
      <c r="E16" s="714"/>
      <c r="F16" s="715"/>
      <c r="G16" s="21"/>
    </row>
    <row r="17" spans="2:7" ht="15.75">
      <c r="B17" s="21" t="s">
        <v>1189</v>
      </c>
      <c r="E17" s="714"/>
      <c r="F17" s="715"/>
      <c r="G17" s="21" t="s">
        <v>1181</v>
      </c>
    </row>
    <row r="18" spans="2:7" ht="15.75">
      <c r="B18" s="21" t="s">
        <v>1200</v>
      </c>
      <c r="E18" s="714"/>
      <c r="F18" s="715"/>
      <c r="G18" s="21"/>
    </row>
    <row r="19" spans="2:7" ht="15.75">
      <c r="B19" s="21"/>
      <c r="E19" s="714"/>
      <c r="F19" s="715"/>
      <c r="G19" s="21" t="s">
        <v>1182</v>
      </c>
    </row>
    <row r="20" spans="2:7" ht="15.75">
      <c r="B20" s="21" t="s">
        <v>1171</v>
      </c>
      <c r="E20" s="714"/>
      <c r="F20" s="715"/>
      <c r="G20" s="21"/>
    </row>
    <row r="21" spans="2:7" ht="15.75">
      <c r="B21" s="21"/>
      <c r="E21" s="714"/>
      <c r="F21" s="715"/>
      <c r="G21" s="21" t="s">
        <v>1183</v>
      </c>
    </row>
    <row r="22" spans="2:7" ht="15.75">
      <c r="B22" s="21" t="s">
        <v>1172</v>
      </c>
      <c r="E22" s="714"/>
      <c r="F22" s="715"/>
      <c r="G22" s="21"/>
    </row>
    <row r="23" spans="2:7" ht="15.75">
      <c r="B23" s="21"/>
      <c r="E23" s="714"/>
      <c r="F23" s="715"/>
      <c r="G23" s="21" t="s">
        <v>8</v>
      </c>
    </row>
    <row r="24" spans="2:7" ht="15.75">
      <c r="B24" s="21" t="s">
        <v>1173</v>
      </c>
      <c r="E24" s="714"/>
      <c r="F24" s="715"/>
      <c r="G24" s="21"/>
    </row>
    <row r="25" spans="2:7" ht="15.75">
      <c r="B25" s="21"/>
      <c r="E25" s="714"/>
      <c r="F25" s="715"/>
      <c r="G25" s="21" t="s">
        <v>1184</v>
      </c>
    </row>
    <row r="26" spans="2:7" ht="15.75">
      <c r="B26" s="21" t="s">
        <v>1174</v>
      </c>
      <c r="E26" s="714"/>
      <c r="F26" s="715"/>
      <c r="G26" s="21"/>
    </row>
    <row r="27" spans="2:7" ht="15.75">
      <c r="B27" s="21"/>
      <c r="E27" s="714"/>
      <c r="F27" s="715"/>
      <c r="G27" s="21" t="s">
        <v>11</v>
      </c>
    </row>
    <row r="28" spans="2:7" ht="15.75">
      <c r="B28" s="21" t="s">
        <v>1191</v>
      </c>
      <c r="E28" s="714"/>
      <c r="F28" s="715"/>
      <c r="G28" s="21"/>
    </row>
    <row r="29" spans="2:7" ht="15.75">
      <c r="B29" s="21" t="s">
        <v>1192</v>
      </c>
      <c r="E29" s="714"/>
      <c r="F29" s="715"/>
      <c r="G29" s="21" t="s">
        <v>1185</v>
      </c>
    </row>
    <row r="30" spans="2:7" ht="15.75">
      <c r="B30" s="21"/>
      <c r="E30" s="714"/>
      <c r="F30" s="715"/>
      <c r="G30" s="21"/>
    </row>
    <row r="31" spans="2:7" ht="15.75">
      <c r="B31" s="21" t="s">
        <v>1175</v>
      </c>
      <c r="E31" s="714"/>
      <c r="F31" s="715"/>
      <c r="G31" s="21" t="s">
        <v>1186</v>
      </c>
    </row>
    <row r="32" spans="2:7" ht="15.75">
      <c r="B32" s="21"/>
      <c r="E32" s="714"/>
      <c r="F32" s="715"/>
      <c r="G32" s="21"/>
    </row>
    <row r="33" spans="1:10" ht="15.75">
      <c r="B33" s="21" t="s">
        <v>1176</v>
      </c>
      <c r="E33" s="714"/>
      <c r="F33" s="715"/>
      <c r="G33" s="21" t="s">
        <v>1187</v>
      </c>
    </row>
    <row r="34" spans="1:10" ht="15.75">
      <c r="B34" s="21"/>
      <c r="E34" s="714"/>
      <c r="F34" s="715"/>
    </row>
    <row r="35" spans="1:10" ht="15.75">
      <c r="B35" s="21" t="s">
        <v>1190</v>
      </c>
      <c r="E35" s="714"/>
      <c r="F35" s="715"/>
    </row>
    <row r="36" spans="1:10" ht="15.75">
      <c r="B36" s="21"/>
      <c r="E36" s="714"/>
      <c r="F36" s="715"/>
      <c r="H36" s="21"/>
    </row>
    <row r="37" spans="1:10" ht="15.75">
      <c r="B37" s="21" t="s">
        <v>1199</v>
      </c>
      <c r="E37" s="714"/>
      <c r="F37" s="715"/>
      <c r="H37" s="21"/>
    </row>
    <row r="38" spans="1:10" ht="15.75">
      <c r="B38" s="21"/>
      <c r="E38" s="714"/>
      <c r="F38" s="715"/>
      <c r="H38" s="21"/>
    </row>
    <row r="39" spans="1:10" ht="15.75">
      <c r="B39" s="21" t="s">
        <v>1197</v>
      </c>
      <c r="E39" s="714"/>
      <c r="F39" s="715"/>
      <c r="H39" s="21"/>
    </row>
    <row r="40" spans="1:10" ht="15.75">
      <c r="B40" s="21" t="s">
        <v>1198</v>
      </c>
      <c r="E40" s="714"/>
      <c r="F40" s="715"/>
      <c r="H40" s="21"/>
    </row>
    <row r="41" spans="1:10" ht="15.75">
      <c r="B41" s="21"/>
      <c r="E41" s="714"/>
      <c r="F41" s="715"/>
      <c r="H41" s="21"/>
    </row>
    <row r="42" spans="1:10" ht="15.75">
      <c r="B42" s="21" t="s">
        <v>1177</v>
      </c>
      <c r="E42" s="714"/>
      <c r="F42" s="715"/>
      <c r="H42" s="21"/>
    </row>
    <row r="43" spans="1:10" ht="15.75">
      <c r="B43" s="21"/>
      <c r="E43" s="714"/>
      <c r="F43" s="715"/>
      <c r="H43" s="21"/>
    </row>
    <row r="44" spans="1:10" ht="15.75">
      <c r="B44" s="21" t="s">
        <v>1193</v>
      </c>
      <c r="E44" s="714"/>
      <c r="F44" s="715"/>
      <c r="H44" s="21"/>
    </row>
    <row r="45" spans="1:10" ht="15.75">
      <c r="B45" s="21" t="s">
        <v>1201</v>
      </c>
      <c r="E45" s="714"/>
      <c r="F45" s="715"/>
    </row>
    <row r="47" spans="1:10">
      <c r="A47" s="710" t="s">
        <v>1188</v>
      </c>
      <c r="B47" s="710"/>
      <c r="C47" s="710"/>
      <c r="D47" s="710"/>
      <c r="E47" s="710"/>
      <c r="F47" s="710"/>
      <c r="G47" s="710"/>
      <c r="H47" s="710"/>
      <c r="I47" s="710"/>
      <c r="J47" s="710"/>
    </row>
    <row r="48" spans="1:10">
      <c r="A48" s="710"/>
      <c r="B48" s="710"/>
      <c r="C48" s="710"/>
      <c r="D48" s="710"/>
      <c r="E48" s="710"/>
      <c r="F48" s="710"/>
      <c r="G48" s="710"/>
      <c r="H48" s="710"/>
      <c r="I48" s="710"/>
      <c r="J48" s="710"/>
    </row>
  </sheetData>
  <mergeCells count="4">
    <mergeCell ref="A47:J48"/>
    <mergeCell ref="A8:E8"/>
    <mergeCell ref="F8:J8"/>
    <mergeCell ref="E9:F9"/>
  </mergeCells>
  <pageMargins left="0.45" right="0.45" top="0.5" bottom="0.25" header="0.3" footer="0.3"/>
  <pageSetup orientation="portrait" r:id="rId1"/>
  <drawing r:id="rId2"/>
</worksheet>
</file>

<file path=xl/worksheets/sheet11.xml><?xml version="1.0" encoding="utf-8"?>
<worksheet xmlns="http://schemas.openxmlformats.org/spreadsheetml/2006/main" xmlns:r="http://schemas.openxmlformats.org/officeDocument/2006/relationships">
  <sheetPr>
    <tabColor theme="0" tint="-0.34998626667073579"/>
  </sheetPr>
  <dimension ref="A1:L35"/>
  <sheetViews>
    <sheetView workbookViewId="0">
      <selection activeCell="J8" sqref="J8"/>
    </sheetView>
  </sheetViews>
  <sheetFormatPr defaultRowHeight="15"/>
  <cols>
    <col min="1" max="1" width="1.140625" customWidth="1"/>
    <col min="2" max="2" width="3.85546875" customWidth="1"/>
    <col min="3" max="3" width="0.5703125" customWidth="1"/>
    <col min="12" max="12" width="9.140625" style="71"/>
  </cols>
  <sheetData>
    <row r="1" spans="1:12" s="136" customFormat="1" ht="5.25" customHeight="1">
      <c r="A1" s="138"/>
      <c r="B1" s="138"/>
      <c r="C1" s="138"/>
      <c r="D1" s="137"/>
      <c r="E1" s="137"/>
      <c r="F1" s="137"/>
      <c r="G1" s="137"/>
      <c r="H1" s="137"/>
      <c r="I1" s="137"/>
      <c r="J1" s="137"/>
      <c r="K1" s="137"/>
      <c r="L1" s="137"/>
    </row>
    <row r="2" spans="1:12" s="136" customFormat="1" ht="13.5" customHeight="1">
      <c r="A2" s="138"/>
      <c r="B2" s="133"/>
      <c r="C2" s="132"/>
      <c r="D2" s="139"/>
      <c r="E2" s="139"/>
      <c r="F2" s="139"/>
      <c r="G2" s="139"/>
      <c r="H2" s="139"/>
      <c r="I2" s="139"/>
      <c r="J2" s="139"/>
      <c r="K2" s="139"/>
      <c r="L2" s="139"/>
    </row>
    <row r="3" spans="1:12" s="136" customFormat="1" ht="4.5" customHeight="1">
      <c r="A3" s="138"/>
      <c r="B3" s="133"/>
      <c r="C3" s="135"/>
      <c r="D3" s="134"/>
      <c r="E3" s="134"/>
      <c r="F3" s="134"/>
      <c r="G3" s="134"/>
      <c r="H3" s="134"/>
      <c r="I3" s="134"/>
      <c r="J3" s="134"/>
      <c r="K3" s="134"/>
      <c r="L3" s="134"/>
    </row>
    <row r="4" spans="1:12" s="624" customFormat="1" ht="51">
      <c r="A4" s="627" t="s">
        <v>1166</v>
      </c>
      <c r="B4" s="635"/>
      <c r="C4" s="632"/>
    </row>
    <row r="5" spans="1:12" s="624" customFormat="1" ht="51">
      <c r="A5" s="627"/>
      <c r="B5" s="635"/>
      <c r="C5" s="632"/>
    </row>
    <row r="6" spans="1:12" s="71" customFormat="1">
      <c r="A6" s="626"/>
      <c r="B6" s="634"/>
      <c r="C6" s="631"/>
    </row>
    <row r="7" spans="1:12" s="71" customFormat="1" ht="39">
      <c r="A7" s="628"/>
      <c r="B7" s="636" t="s">
        <v>1167</v>
      </c>
      <c r="C7" s="631"/>
    </row>
    <row r="8" spans="1:12" s="71" customFormat="1" ht="18.75">
      <c r="A8" s="629"/>
      <c r="B8" s="634"/>
      <c r="C8" s="631"/>
    </row>
    <row r="9" spans="1:12" s="625" customFormat="1" ht="26.25">
      <c r="A9" s="630"/>
      <c r="B9" s="637"/>
      <c r="C9" s="633" t="s">
        <v>1157</v>
      </c>
    </row>
    <row r="10" spans="1:12" s="625" customFormat="1" ht="26.25">
      <c r="A10" s="630"/>
      <c r="B10" s="637"/>
      <c r="C10" s="633" t="s">
        <v>1158</v>
      </c>
    </row>
    <row r="11" spans="1:12" s="625" customFormat="1" ht="26.25">
      <c r="A11" s="630"/>
      <c r="B11" s="637"/>
      <c r="C11" s="633" t="s">
        <v>1159</v>
      </c>
    </row>
    <row r="12" spans="1:12" s="625" customFormat="1" ht="26.25">
      <c r="A12" s="630"/>
      <c r="B12" s="637"/>
      <c r="C12" s="633" t="s">
        <v>1160</v>
      </c>
    </row>
    <row r="13" spans="1:12" s="625" customFormat="1" ht="26.25">
      <c r="A13" s="630"/>
      <c r="B13" s="637"/>
      <c r="C13" s="633" t="s">
        <v>1161</v>
      </c>
    </row>
    <row r="14" spans="1:12" s="625" customFormat="1" ht="26.25">
      <c r="A14" s="630"/>
      <c r="B14" s="637"/>
      <c r="C14" s="633" t="s">
        <v>1162</v>
      </c>
    </row>
    <row r="15" spans="1:12" s="625" customFormat="1" ht="26.25">
      <c r="A15" s="630"/>
      <c r="B15" s="637"/>
      <c r="C15" s="633" t="s">
        <v>1163</v>
      </c>
    </row>
    <row r="16" spans="1:12" s="625" customFormat="1" ht="26.25">
      <c r="A16" s="630"/>
      <c r="B16" s="637"/>
      <c r="C16" s="633" t="s">
        <v>1164</v>
      </c>
    </row>
    <row r="17" spans="1:3" s="625" customFormat="1" ht="26.25">
      <c r="A17" s="630"/>
      <c r="B17" s="637"/>
      <c r="C17" s="633" t="s">
        <v>1165</v>
      </c>
    </row>
    <row r="18" spans="1:3">
      <c r="A18" s="626"/>
      <c r="B18" s="634"/>
      <c r="C18" s="631"/>
    </row>
    <row r="19" spans="1:3">
      <c r="A19" s="626"/>
      <c r="B19" s="634"/>
      <c r="C19" s="631"/>
    </row>
    <row r="20" spans="1:3">
      <c r="A20" s="626"/>
      <c r="B20" s="634"/>
      <c r="C20" s="631"/>
    </row>
    <row r="21" spans="1:3">
      <c r="A21" s="626"/>
      <c r="B21" s="634"/>
      <c r="C21" s="631"/>
    </row>
    <row r="22" spans="1:3">
      <c r="A22" s="626"/>
      <c r="B22" s="634"/>
      <c r="C22" s="631"/>
    </row>
    <row r="23" spans="1:3">
      <c r="A23" s="626"/>
      <c r="B23" s="634"/>
      <c r="C23" s="631"/>
    </row>
    <row r="24" spans="1:3">
      <c r="A24" s="626"/>
      <c r="B24" s="634"/>
      <c r="C24" s="631"/>
    </row>
    <row r="25" spans="1:3">
      <c r="A25" s="626"/>
      <c r="B25" s="634"/>
      <c r="C25" s="631"/>
    </row>
    <row r="26" spans="1:3">
      <c r="A26" s="626"/>
      <c r="B26" s="634"/>
      <c r="C26" s="631"/>
    </row>
    <row r="27" spans="1:3">
      <c r="A27" s="626"/>
      <c r="B27" s="634"/>
      <c r="C27" s="631"/>
    </row>
    <row r="28" spans="1:3">
      <c r="A28" s="626"/>
      <c r="B28" s="634"/>
      <c r="C28" s="631"/>
    </row>
    <row r="29" spans="1:3">
      <c r="A29" s="626"/>
      <c r="B29" s="634"/>
      <c r="C29" s="631"/>
    </row>
    <row r="30" spans="1:3">
      <c r="A30" s="626"/>
      <c r="B30" s="634"/>
      <c r="C30" s="631"/>
    </row>
    <row r="31" spans="1:3">
      <c r="A31" s="626"/>
      <c r="B31" s="634"/>
      <c r="C31" s="631"/>
    </row>
    <row r="32" spans="1:3">
      <c r="A32" s="626"/>
      <c r="B32" s="634"/>
      <c r="C32" s="631"/>
    </row>
    <row r="33" spans="1:3">
      <c r="A33" s="626"/>
      <c r="B33" s="634"/>
      <c r="C33" s="631"/>
    </row>
    <row r="34" spans="1:3">
      <c r="A34" s="626"/>
      <c r="B34" s="634"/>
      <c r="C34" s="631"/>
    </row>
    <row r="35" spans="1:3" s="71" customFormat="1">
      <c r="A35" s="626"/>
      <c r="B35" s="634"/>
      <c r="C35" s="63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sheetPr>
    <tabColor theme="0" tint="-0.34998626667073579"/>
  </sheetPr>
  <dimension ref="A1:D37"/>
  <sheetViews>
    <sheetView view="pageLayout" zoomScale="75" zoomScaleNormal="100" zoomScalePageLayoutView="75" workbookViewId="0">
      <selection activeCell="E18" sqref="E18"/>
    </sheetView>
  </sheetViews>
  <sheetFormatPr defaultRowHeight="15"/>
  <cols>
    <col min="1" max="1" width="52.5703125" style="71" customWidth="1"/>
    <col min="2" max="2" width="12.7109375" style="71" bestFit="1" customWidth="1"/>
    <col min="3" max="16384" width="9.140625" style="71"/>
  </cols>
  <sheetData>
    <row r="1" spans="1:4">
      <c r="A1" s="301" t="s">
        <v>662</v>
      </c>
      <c r="B1" s="302"/>
    </row>
    <row r="2" spans="1:4">
      <c r="A2" s="301" t="s">
        <v>663</v>
      </c>
      <c r="B2" s="302"/>
    </row>
    <row r="3" spans="1:4">
      <c r="B3" s="302"/>
    </row>
    <row r="4" spans="1:4" ht="23.25">
      <c r="A4" s="301" t="s">
        <v>664</v>
      </c>
      <c r="B4" s="302"/>
      <c r="D4" s="537"/>
    </row>
    <row r="5" spans="1:4">
      <c r="A5" s="301" t="s">
        <v>665</v>
      </c>
      <c r="B5" s="302">
        <f>4*500</f>
        <v>2000</v>
      </c>
    </row>
    <row r="6" spans="1:4">
      <c r="A6" s="301" t="s">
        <v>666</v>
      </c>
      <c r="B6" s="302">
        <f>2*150</f>
        <v>300</v>
      </c>
    </row>
    <row r="7" spans="1:4">
      <c r="A7" s="301" t="s">
        <v>667</v>
      </c>
      <c r="B7" s="302">
        <f>5*700</f>
        <v>3500</v>
      </c>
    </row>
    <row r="8" spans="1:4">
      <c r="A8" s="301" t="s">
        <v>668</v>
      </c>
      <c r="B8" s="302">
        <f>40*250</f>
        <v>10000</v>
      </c>
    </row>
    <row r="9" spans="1:4">
      <c r="A9" s="301" t="s">
        <v>669</v>
      </c>
      <c r="B9" s="302">
        <f>10*650</f>
        <v>6500</v>
      </c>
    </row>
    <row r="10" spans="1:4">
      <c r="A10" s="301" t="s">
        <v>670</v>
      </c>
      <c r="B10" s="302">
        <f>4*10000</f>
        <v>40000</v>
      </c>
    </row>
    <row r="11" spans="1:4">
      <c r="A11" s="301" t="s">
        <v>671</v>
      </c>
      <c r="B11" s="302">
        <f>5*1065</f>
        <v>5325</v>
      </c>
    </row>
    <row r="12" spans="1:4">
      <c r="A12" s="301" t="s">
        <v>672</v>
      </c>
      <c r="B12" s="302">
        <f>15*500</f>
        <v>7500</v>
      </c>
    </row>
    <row r="13" spans="1:4">
      <c r="A13" s="303" t="s">
        <v>673</v>
      </c>
      <c r="B13" s="304">
        <f>SUM(B5:B12)</f>
        <v>75125</v>
      </c>
    </row>
    <row r="14" spans="1:4">
      <c r="A14" s="303"/>
      <c r="B14" s="304"/>
    </row>
    <row r="15" spans="1:4">
      <c r="A15" s="301" t="s">
        <v>674</v>
      </c>
      <c r="B15" s="302"/>
    </row>
    <row r="16" spans="1:4">
      <c r="A16" s="301" t="s">
        <v>675</v>
      </c>
      <c r="B16" s="302">
        <f>2*1000</f>
        <v>2000</v>
      </c>
    </row>
    <row r="17" spans="1:2">
      <c r="A17" s="301" t="s">
        <v>676</v>
      </c>
      <c r="B17" s="302">
        <f>10*700</f>
        <v>7000</v>
      </c>
    </row>
    <row r="18" spans="1:2">
      <c r="A18" s="303" t="s">
        <v>673</v>
      </c>
      <c r="B18" s="304">
        <f>SUM(B16:B17)</f>
        <v>9000</v>
      </c>
    </row>
    <row r="19" spans="1:2">
      <c r="A19" s="303"/>
      <c r="B19" s="304"/>
    </row>
    <row r="20" spans="1:2">
      <c r="A20" s="301" t="s">
        <v>677</v>
      </c>
      <c r="B20" s="302"/>
    </row>
    <row r="21" spans="1:2">
      <c r="A21" s="301" t="s">
        <v>678</v>
      </c>
      <c r="B21" s="302">
        <f>5*750</f>
        <v>3750</v>
      </c>
    </row>
    <row r="22" spans="1:2">
      <c r="A22" s="301" t="s">
        <v>679</v>
      </c>
      <c r="B22" s="302">
        <f>25*250</f>
        <v>6250</v>
      </c>
    </row>
    <row r="23" spans="1:2">
      <c r="A23" s="301" t="s">
        <v>680</v>
      </c>
      <c r="B23" s="302">
        <f>5*100</f>
        <v>500</v>
      </c>
    </row>
    <row r="24" spans="1:2">
      <c r="A24" s="303" t="s">
        <v>673</v>
      </c>
      <c r="B24" s="304">
        <f>SUM(B21:B23)</f>
        <v>10500</v>
      </c>
    </row>
    <row r="25" spans="1:2">
      <c r="B25" s="302"/>
    </row>
    <row r="26" spans="1:2">
      <c r="A26" s="301" t="s">
        <v>681</v>
      </c>
      <c r="B26" s="302"/>
    </row>
    <row r="27" spans="1:2">
      <c r="A27" s="301" t="s">
        <v>682</v>
      </c>
      <c r="B27" s="302">
        <f>20*1500</f>
        <v>30000</v>
      </c>
    </row>
    <row r="28" spans="1:2">
      <c r="A28" s="301" t="s">
        <v>683</v>
      </c>
      <c r="B28" s="302">
        <f>10*700</f>
        <v>7000</v>
      </c>
    </row>
    <row r="29" spans="1:2">
      <c r="A29" s="301" t="s">
        <v>676</v>
      </c>
      <c r="B29" s="302">
        <f>10*700</f>
        <v>7000</v>
      </c>
    </row>
    <row r="30" spans="1:2">
      <c r="A30" s="301" t="s">
        <v>684</v>
      </c>
      <c r="B30" s="302">
        <f>20*500</f>
        <v>10000</v>
      </c>
    </row>
    <row r="31" spans="1:2">
      <c r="A31" s="301" t="s">
        <v>685</v>
      </c>
      <c r="B31" s="302">
        <f>70*250</f>
        <v>17500</v>
      </c>
    </row>
    <row r="32" spans="1:2">
      <c r="A32" s="301" t="s">
        <v>686</v>
      </c>
      <c r="B32" s="302">
        <f>21*1281.08</f>
        <v>26902.68</v>
      </c>
    </row>
    <row r="33" spans="1:2">
      <c r="A33" s="301" t="s">
        <v>687</v>
      </c>
      <c r="B33" s="302">
        <f>20*1000</f>
        <v>20000</v>
      </c>
    </row>
    <row r="34" spans="1:2">
      <c r="A34" s="301" t="s">
        <v>688</v>
      </c>
      <c r="B34" s="302">
        <v>2500</v>
      </c>
    </row>
    <row r="35" spans="1:2">
      <c r="A35" s="303" t="s">
        <v>673</v>
      </c>
      <c r="B35" s="304">
        <f>SUM(B27:B34)</f>
        <v>120902.68</v>
      </c>
    </row>
    <row r="36" spans="1:2">
      <c r="A36" s="305" t="s">
        <v>689</v>
      </c>
      <c r="B36" s="302">
        <f>B35*0.09</f>
        <v>10881.241199999999</v>
      </c>
    </row>
    <row r="37" spans="1:2">
      <c r="A37" s="306" t="s">
        <v>690</v>
      </c>
      <c r="B37" s="307">
        <f>SUM(B35:B36,B24,B18,B13)</f>
        <v>226408.92119999998</v>
      </c>
    </row>
  </sheetData>
  <pageMargins left="0.35" right="0.35" top="0.75" bottom="0.55000000000000004" header="0.3" footer="0.3"/>
  <pageSetup orientation="portrait" r:id="rId1"/>
  <headerFooter>
    <oddHeader>&amp;L&amp;"-,Bold"Annual Program Update (APU) Needs Matrix
2013-2014</oddHeader>
    <oddFooter>&amp;LUpdated: 3/17/2014, 8:00 am&amp;CLibrary: Additional Space&amp;R Page &amp;P</oddFooter>
  </headerFooter>
</worksheet>
</file>

<file path=xl/worksheets/sheet13.xml><?xml version="1.0" encoding="utf-8"?>
<worksheet xmlns="http://schemas.openxmlformats.org/spreadsheetml/2006/main" xmlns:r="http://schemas.openxmlformats.org/officeDocument/2006/relationships">
  <sheetPr>
    <tabColor theme="0" tint="-0.34998626667073579"/>
  </sheetPr>
  <dimension ref="A1:F60"/>
  <sheetViews>
    <sheetView view="pageLayout" zoomScale="75" zoomScaleNormal="100" zoomScalePageLayoutView="75" workbookViewId="0">
      <selection activeCell="E18" sqref="E18"/>
    </sheetView>
  </sheetViews>
  <sheetFormatPr defaultRowHeight="12.75"/>
  <cols>
    <col min="1" max="1" width="9.7109375" style="359" customWidth="1"/>
    <col min="2" max="2" width="13.42578125" style="359" customWidth="1"/>
    <col min="3" max="3" width="35.5703125" style="309" customWidth="1"/>
    <col min="4" max="4" width="8.85546875" style="309" customWidth="1"/>
    <col min="5" max="6" width="12.5703125" style="309" customWidth="1"/>
    <col min="7" max="16384" width="9.140625" style="309"/>
  </cols>
  <sheetData>
    <row r="1" spans="1:6" ht="22.5" customHeight="1">
      <c r="A1" s="696" t="s">
        <v>691</v>
      </c>
      <c r="B1" s="696"/>
      <c r="C1" s="696"/>
      <c r="D1" s="696"/>
      <c r="E1" s="696"/>
      <c r="F1" s="696"/>
    </row>
    <row r="2" spans="1:6" ht="14.25" customHeight="1">
      <c r="A2" s="697"/>
      <c r="B2" s="697"/>
      <c r="C2" s="697"/>
      <c r="D2" s="697"/>
      <c r="E2" s="697"/>
      <c r="F2" s="697"/>
    </row>
    <row r="3" spans="1:6" ht="22.5" customHeight="1">
      <c r="A3" s="698" t="s">
        <v>692</v>
      </c>
      <c r="B3" s="699"/>
      <c r="C3" s="699"/>
      <c r="D3" s="699"/>
      <c r="E3" s="699"/>
      <c r="F3" s="700"/>
    </row>
    <row r="4" spans="1:6" ht="51.75" customHeight="1">
      <c r="A4" s="310" t="s">
        <v>693</v>
      </c>
      <c r="B4" s="310" t="s">
        <v>694</v>
      </c>
      <c r="C4" s="311" t="s">
        <v>695</v>
      </c>
      <c r="D4" s="311" t="s">
        <v>1006</v>
      </c>
      <c r="E4" s="311" t="s">
        <v>697</v>
      </c>
      <c r="F4" s="311" t="s">
        <v>397</v>
      </c>
    </row>
    <row r="5" spans="1:6" ht="31.5">
      <c r="A5" s="313">
        <v>1</v>
      </c>
      <c r="B5" s="313" t="s">
        <v>698</v>
      </c>
      <c r="C5" s="319" t="s">
        <v>699</v>
      </c>
      <c r="D5" s="315">
        <v>2</v>
      </c>
      <c r="E5" s="316">
        <v>79.5</v>
      </c>
      <c r="F5" s="316">
        <f>D5*E5</f>
        <v>159</v>
      </c>
    </row>
    <row r="6" spans="1:6" ht="31.5">
      <c r="A6" s="313">
        <v>2</v>
      </c>
      <c r="B6" s="313" t="s">
        <v>698</v>
      </c>
      <c r="C6" s="314" t="s">
        <v>700</v>
      </c>
      <c r="D6" s="315">
        <v>1</v>
      </c>
      <c r="E6" s="539">
        <v>219.99</v>
      </c>
      <c r="F6" s="316">
        <f>E6*D6</f>
        <v>219.99</v>
      </c>
    </row>
    <row r="7" spans="1:6" ht="15.75">
      <c r="A7" s="313">
        <v>3</v>
      </c>
      <c r="B7" s="313" t="s">
        <v>698</v>
      </c>
      <c r="C7" s="314" t="s">
        <v>701</v>
      </c>
      <c r="D7" s="315">
        <v>2</v>
      </c>
      <c r="E7" s="539">
        <v>40.99</v>
      </c>
      <c r="F7" s="316">
        <f>E7*D7</f>
        <v>81.98</v>
      </c>
    </row>
    <row r="8" spans="1:6" ht="15.75">
      <c r="A8" s="313">
        <v>4</v>
      </c>
      <c r="B8" s="313" t="s">
        <v>698</v>
      </c>
      <c r="C8" s="314" t="s">
        <v>702</v>
      </c>
      <c r="D8" s="315">
        <v>6</v>
      </c>
      <c r="E8" s="539">
        <v>7.54</v>
      </c>
      <c r="F8" s="316">
        <f>E8*D8</f>
        <v>45.24</v>
      </c>
    </row>
    <row r="9" spans="1:6" ht="31.5">
      <c r="A9" s="313">
        <v>5</v>
      </c>
      <c r="B9" s="313" t="s">
        <v>698</v>
      </c>
      <c r="C9" s="314" t="s">
        <v>703</v>
      </c>
      <c r="D9" s="315">
        <v>3</v>
      </c>
      <c r="E9" s="320">
        <v>48.99</v>
      </c>
      <c r="F9" s="316">
        <f t="shared" ref="F9:F28" si="0">D9*E9</f>
        <v>146.97</v>
      </c>
    </row>
    <row r="10" spans="1:6" ht="18.75">
      <c r="A10" s="313">
        <v>6</v>
      </c>
      <c r="B10" s="313" t="s">
        <v>698</v>
      </c>
      <c r="C10" s="314" t="s">
        <v>704</v>
      </c>
      <c r="D10" s="315">
        <v>6</v>
      </c>
      <c r="E10" s="317">
        <v>18.010000000000002</v>
      </c>
      <c r="F10" s="316">
        <f t="shared" si="0"/>
        <v>108.06</v>
      </c>
    </row>
    <row r="11" spans="1:6" ht="31.5">
      <c r="A11" s="313">
        <v>7</v>
      </c>
      <c r="B11" s="313" t="s">
        <v>698</v>
      </c>
      <c r="C11" s="314" t="s">
        <v>705</v>
      </c>
      <c r="D11" s="315">
        <v>3</v>
      </c>
      <c r="E11" s="317">
        <v>61.99</v>
      </c>
      <c r="F11" s="316">
        <f t="shared" si="0"/>
        <v>185.97</v>
      </c>
    </row>
    <row r="12" spans="1:6" ht="47.25">
      <c r="A12" s="313">
        <v>8</v>
      </c>
      <c r="B12" s="313" t="s">
        <v>698</v>
      </c>
      <c r="C12" s="314" t="s">
        <v>706</v>
      </c>
      <c r="D12" s="315">
        <v>2</v>
      </c>
      <c r="E12" s="317">
        <v>219.99</v>
      </c>
      <c r="F12" s="316">
        <f t="shared" si="0"/>
        <v>439.98</v>
      </c>
    </row>
    <row r="13" spans="1:6" ht="31.5">
      <c r="A13" s="313">
        <v>9</v>
      </c>
      <c r="B13" s="313" t="s">
        <v>698</v>
      </c>
      <c r="C13" s="314" t="s">
        <v>707</v>
      </c>
      <c r="D13" s="315">
        <v>1</v>
      </c>
      <c r="E13" s="317">
        <v>287.99</v>
      </c>
      <c r="F13" s="316">
        <f t="shared" si="0"/>
        <v>287.99</v>
      </c>
    </row>
    <row r="14" spans="1:6" ht="31.5">
      <c r="A14" s="313">
        <v>10</v>
      </c>
      <c r="B14" s="313" t="s">
        <v>698</v>
      </c>
      <c r="C14" s="314" t="s">
        <v>708</v>
      </c>
      <c r="D14" s="315">
        <v>1</v>
      </c>
      <c r="E14" s="317">
        <v>439.99</v>
      </c>
      <c r="F14" s="316">
        <f t="shared" si="0"/>
        <v>439.99</v>
      </c>
    </row>
    <row r="15" spans="1:6" ht="20.100000000000001" customHeight="1">
      <c r="A15" s="313">
        <v>11</v>
      </c>
      <c r="B15" s="313" t="s">
        <v>698</v>
      </c>
      <c r="C15" s="318" t="s">
        <v>709</v>
      </c>
      <c r="D15" s="315">
        <v>1</v>
      </c>
      <c r="E15" s="317">
        <v>179.99</v>
      </c>
      <c r="F15" s="316">
        <f t="shared" si="0"/>
        <v>179.99</v>
      </c>
    </row>
    <row r="16" spans="1:6" ht="18.75">
      <c r="A16" s="313">
        <v>12</v>
      </c>
      <c r="B16" s="313" t="s">
        <v>698</v>
      </c>
      <c r="C16" s="314" t="s">
        <v>710</v>
      </c>
      <c r="D16" s="315">
        <v>6</v>
      </c>
      <c r="E16" s="317">
        <v>7.81</v>
      </c>
      <c r="F16" s="316">
        <f t="shared" si="0"/>
        <v>46.86</v>
      </c>
    </row>
    <row r="17" spans="1:6" ht="36" customHeight="1">
      <c r="A17" s="313">
        <v>13</v>
      </c>
      <c r="B17" s="313" t="s">
        <v>698</v>
      </c>
      <c r="C17" s="314" t="s">
        <v>711</v>
      </c>
      <c r="D17" s="315">
        <v>6</v>
      </c>
      <c r="E17" s="317">
        <v>9.51</v>
      </c>
      <c r="F17" s="316">
        <f t="shared" si="0"/>
        <v>57.06</v>
      </c>
    </row>
    <row r="18" spans="1:6" ht="20.100000000000001" customHeight="1">
      <c r="A18" s="313">
        <v>14</v>
      </c>
      <c r="B18" s="313" t="s">
        <v>698</v>
      </c>
      <c r="C18" s="318" t="s">
        <v>712</v>
      </c>
      <c r="D18" s="315">
        <v>1</v>
      </c>
      <c r="E18" s="317">
        <v>769.99</v>
      </c>
      <c r="F18" s="316">
        <f t="shared" si="0"/>
        <v>769.99</v>
      </c>
    </row>
    <row r="19" spans="1:6" ht="20.100000000000001" customHeight="1">
      <c r="A19" s="313">
        <v>15</v>
      </c>
      <c r="B19" s="313" t="s">
        <v>698</v>
      </c>
      <c r="C19" s="318" t="s">
        <v>713</v>
      </c>
      <c r="D19" s="315">
        <v>2</v>
      </c>
      <c r="E19" s="317">
        <v>93.49</v>
      </c>
      <c r="F19" s="316">
        <f t="shared" si="0"/>
        <v>186.98</v>
      </c>
    </row>
    <row r="20" spans="1:6" ht="33.75" customHeight="1">
      <c r="A20" s="313">
        <v>16</v>
      </c>
      <c r="B20" s="313" t="s">
        <v>698</v>
      </c>
      <c r="C20" s="314" t="s">
        <v>714</v>
      </c>
      <c r="D20" s="315">
        <v>1</v>
      </c>
      <c r="E20" s="539">
        <v>199.99</v>
      </c>
      <c r="F20" s="316">
        <f t="shared" si="0"/>
        <v>199.99</v>
      </c>
    </row>
    <row r="21" spans="1:6" ht="20.100000000000001" customHeight="1">
      <c r="A21" s="313">
        <v>17</v>
      </c>
      <c r="B21" s="313" t="s">
        <v>698</v>
      </c>
      <c r="C21" s="314" t="s">
        <v>715</v>
      </c>
      <c r="D21" s="315">
        <v>6</v>
      </c>
      <c r="E21" s="539">
        <v>6.74</v>
      </c>
      <c r="F21" s="316">
        <f t="shared" si="0"/>
        <v>40.44</v>
      </c>
    </row>
    <row r="22" spans="1:6" ht="31.5">
      <c r="A22" s="313">
        <v>18</v>
      </c>
      <c r="B22" s="313" t="s">
        <v>698</v>
      </c>
      <c r="C22" s="313" t="s">
        <v>716</v>
      </c>
      <c r="D22" s="315">
        <v>6</v>
      </c>
      <c r="E22" s="539">
        <v>35.01</v>
      </c>
      <c r="F22" s="316">
        <f t="shared" si="0"/>
        <v>210.06</v>
      </c>
    </row>
    <row r="23" spans="1:6" ht="20.100000000000001" customHeight="1">
      <c r="A23" s="313">
        <v>19</v>
      </c>
      <c r="B23" s="313" t="s">
        <v>717</v>
      </c>
      <c r="C23" s="319" t="s">
        <v>718</v>
      </c>
      <c r="D23" s="315">
        <v>1</v>
      </c>
      <c r="E23" s="320">
        <v>69.989999999999995</v>
      </c>
      <c r="F23" s="316">
        <f t="shared" si="0"/>
        <v>69.989999999999995</v>
      </c>
    </row>
    <row r="24" spans="1:6" ht="20.100000000000001" customHeight="1">
      <c r="A24" s="313">
        <v>20</v>
      </c>
      <c r="B24" s="313" t="s">
        <v>717</v>
      </c>
      <c r="C24" s="319" t="s">
        <v>719</v>
      </c>
      <c r="D24" s="315">
        <v>6</v>
      </c>
      <c r="E24" s="320">
        <v>8.99</v>
      </c>
      <c r="F24" s="316">
        <f t="shared" si="0"/>
        <v>53.94</v>
      </c>
    </row>
    <row r="25" spans="1:6" ht="20.100000000000001" customHeight="1">
      <c r="A25" s="538">
        <v>21</v>
      </c>
      <c r="B25" s="313" t="s">
        <v>717</v>
      </c>
      <c r="C25" s="319" t="s">
        <v>720</v>
      </c>
      <c r="D25" s="315">
        <v>12</v>
      </c>
      <c r="E25" s="320">
        <v>2.79</v>
      </c>
      <c r="F25" s="316">
        <f t="shared" si="0"/>
        <v>33.480000000000004</v>
      </c>
    </row>
    <row r="26" spans="1:6" ht="20.100000000000001" customHeight="1">
      <c r="A26" s="538">
        <v>22</v>
      </c>
      <c r="B26" s="313" t="s">
        <v>717</v>
      </c>
      <c r="C26" s="319" t="s">
        <v>721</v>
      </c>
      <c r="D26" s="315">
        <v>6</v>
      </c>
      <c r="E26" s="320">
        <v>2.99</v>
      </c>
      <c r="F26" s="316">
        <f t="shared" si="0"/>
        <v>17.940000000000001</v>
      </c>
    </row>
    <row r="27" spans="1:6" ht="20.100000000000001" customHeight="1">
      <c r="A27" s="538">
        <v>23</v>
      </c>
      <c r="B27" s="313" t="s">
        <v>717</v>
      </c>
      <c r="C27" s="319" t="s">
        <v>722</v>
      </c>
      <c r="D27" s="319">
        <v>6</v>
      </c>
      <c r="E27" s="320">
        <v>19.989999999999998</v>
      </c>
      <c r="F27" s="316">
        <f t="shared" si="0"/>
        <v>119.94</v>
      </c>
    </row>
    <row r="28" spans="1:6" ht="20.100000000000001" customHeight="1">
      <c r="A28" s="538">
        <v>24</v>
      </c>
      <c r="B28" s="313"/>
      <c r="C28" s="319" t="s">
        <v>723</v>
      </c>
      <c r="D28" s="319">
        <v>2</v>
      </c>
      <c r="E28" s="320">
        <v>1200</v>
      </c>
      <c r="F28" s="316">
        <f t="shared" si="0"/>
        <v>2400</v>
      </c>
    </row>
    <row r="29" spans="1:6" ht="20.100000000000001" customHeight="1">
      <c r="A29" s="321"/>
      <c r="B29" s="321"/>
      <c r="C29" s="322"/>
      <c r="D29" s="323"/>
      <c r="E29" s="324"/>
      <c r="F29" s="324"/>
    </row>
    <row r="30" spans="1:6" ht="20.100000000000001" customHeight="1">
      <c r="A30" s="325"/>
      <c r="B30" s="325"/>
      <c r="C30" s="326" t="s">
        <v>724</v>
      </c>
      <c r="D30" s="327"/>
      <c r="E30" s="328"/>
      <c r="F30" s="328">
        <f>SUM(F5:F29)</f>
        <v>6501.83</v>
      </c>
    </row>
    <row r="31" spans="1:6" ht="20.100000000000001" customHeight="1">
      <c r="A31" s="325"/>
      <c r="B31" s="325"/>
      <c r="C31" s="326" t="s">
        <v>725</v>
      </c>
      <c r="D31" s="327"/>
      <c r="E31" s="328"/>
      <c r="F31" s="328">
        <f>F30*0.0925</f>
        <v>601.41927499999997</v>
      </c>
    </row>
    <row r="32" spans="1:6" ht="20.100000000000001" customHeight="1">
      <c r="A32" s="325"/>
      <c r="B32" s="325"/>
      <c r="C32" s="326" t="s">
        <v>726</v>
      </c>
      <c r="D32" s="327"/>
      <c r="E32" s="328"/>
      <c r="F32" s="328"/>
    </row>
    <row r="33" spans="1:6" ht="20.100000000000001" customHeight="1">
      <c r="A33" s="540"/>
      <c r="B33" s="540"/>
      <c r="C33" s="541" t="s">
        <v>442</v>
      </c>
      <c r="D33" s="542"/>
      <c r="E33" s="543">
        <f>SUM(E5:E28)</f>
        <v>4032.2599999999984</v>
      </c>
      <c r="F33" s="543">
        <f>F30+F31+F32</f>
        <v>7103.2492750000001</v>
      </c>
    </row>
    <row r="34" spans="1:6" s="333" customFormat="1">
      <c r="A34" s="329"/>
      <c r="B34" s="329"/>
      <c r="C34" s="330"/>
      <c r="D34" s="331"/>
      <c r="E34" s="332"/>
      <c r="F34" s="332"/>
    </row>
    <row r="35" spans="1:6" ht="14.25" customHeight="1" thickBot="1">
      <c r="A35" s="334"/>
      <c r="B35" s="334"/>
    </row>
    <row r="36" spans="1:6" s="336" customFormat="1" ht="25.5" customHeight="1">
      <c r="A36" s="335"/>
      <c r="B36" s="701" t="s">
        <v>727</v>
      </c>
      <c r="C36" s="702"/>
      <c r="D36" s="702"/>
      <c r="E36" s="702"/>
      <c r="F36" s="703"/>
    </row>
    <row r="37" spans="1:6" ht="13.5" thickBot="1">
      <c r="A37" s="334"/>
      <c r="B37" s="337"/>
      <c r="C37" s="338"/>
      <c r="D37" s="338"/>
      <c r="E37" s="338"/>
      <c r="F37" s="339"/>
    </row>
    <row r="38" spans="1:6">
      <c r="A38" s="334"/>
      <c r="B38" s="340" t="s">
        <v>728</v>
      </c>
      <c r="C38" s="341"/>
      <c r="D38" s="341"/>
      <c r="E38" s="341"/>
      <c r="F38" s="342"/>
    </row>
    <row r="39" spans="1:6">
      <c r="A39" s="334"/>
      <c r="B39" s="343" t="s">
        <v>729</v>
      </c>
      <c r="F39" s="344"/>
    </row>
    <row r="40" spans="1:6">
      <c r="A40" s="334"/>
      <c r="B40" s="343" t="s">
        <v>730</v>
      </c>
      <c r="F40" s="344"/>
    </row>
    <row r="41" spans="1:6">
      <c r="A41" s="334"/>
      <c r="B41" s="343" t="s">
        <v>731</v>
      </c>
      <c r="F41" s="344"/>
    </row>
    <row r="42" spans="1:6" ht="13.5" thickBot="1">
      <c r="A42" s="334"/>
      <c r="B42" s="345" t="s">
        <v>732</v>
      </c>
      <c r="C42" s="346"/>
      <c r="D42" s="346"/>
      <c r="E42" s="346"/>
      <c r="F42" s="347"/>
    </row>
    <row r="43" spans="1:6" ht="13.5" thickBot="1">
      <c r="A43" s="334"/>
      <c r="B43" s="337"/>
      <c r="C43" s="338"/>
      <c r="D43" s="338"/>
      <c r="E43" s="338"/>
      <c r="F43" s="339"/>
    </row>
    <row r="44" spans="1:6">
      <c r="A44" s="334"/>
      <c r="B44" s="340" t="s">
        <v>733</v>
      </c>
      <c r="C44" s="341"/>
      <c r="D44" s="341"/>
      <c r="E44" s="341"/>
      <c r="F44" s="342"/>
    </row>
    <row r="45" spans="1:6">
      <c r="A45" s="334"/>
      <c r="B45" s="348" t="s">
        <v>734</v>
      </c>
      <c r="F45" s="344"/>
    </row>
    <row r="46" spans="1:6">
      <c r="A46" s="334"/>
      <c r="B46" s="343" t="s">
        <v>735</v>
      </c>
      <c r="F46" s="344"/>
    </row>
    <row r="47" spans="1:6" ht="13.5" thickBot="1">
      <c r="A47" s="334"/>
      <c r="B47" s="345" t="s">
        <v>736</v>
      </c>
      <c r="C47" s="346"/>
      <c r="D47" s="346"/>
      <c r="E47" s="346"/>
      <c r="F47" s="347"/>
    </row>
    <row r="48" spans="1:6" ht="13.5" thickBot="1">
      <c r="A48" s="334"/>
      <c r="B48" s="337"/>
      <c r="C48" s="338"/>
      <c r="D48" s="338"/>
      <c r="E48" s="338"/>
      <c r="F48" s="339"/>
    </row>
    <row r="49" spans="1:6" s="333" customFormat="1">
      <c r="A49" s="349"/>
      <c r="B49" s="350" t="s">
        <v>737</v>
      </c>
      <c r="C49" s="351"/>
      <c r="D49" s="351"/>
      <c r="E49" s="351"/>
      <c r="F49" s="352"/>
    </row>
    <row r="50" spans="1:6" s="333" customFormat="1" ht="13.5" thickBot="1">
      <c r="A50" s="349"/>
      <c r="B50" s="353" t="s">
        <v>738</v>
      </c>
      <c r="C50" s="354"/>
      <c r="D50" s="354"/>
      <c r="E50" s="354"/>
      <c r="F50" s="355"/>
    </row>
    <row r="51" spans="1:6" ht="13.5" thickBot="1">
      <c r="A51" s="334"/>
      <c r="B51" s="356"/>
      <c r="C51" s="357"/>
      <c r="D51" s="357"/>
      <c r="E51" s="357"/>
      <c r="F51" s="358"/>
    </row>
    <row r="52" spans="1:6">
      <c r="A52" s="334"/>
      <c r="B52" s="334"/>
    </row>
    <row r="53" spans="1:6">
      <c r="A53" s="334"/>
      <c r="B53" s="334"/>
    </row>
    <row r="54" spans="1:6">
      <c r="A54" s="334"/>
      <c r="B54" s="334"/>
    </row>
    <row r="55" spans="1:6">
      <c r="A55" s="334"/>
      <c r="B55" s="334"/>
    </row>
    <row r="56" spans="1:6">
      <c r="A56" s="334"/>
      <c r="B56" s="334"/>
    </row>
    <row r="57" spans="1:6">
      <c r="A57" s="334"/>
      <c r="B57" s="334"/>
    </row>
    <row r="58" spans="1:6">
      <c r="A58" s="334"/>
      <c r="B58" s="334"/>
    </row>
    <row r="59" spans="1:6">
      <c r="A59" s="334"/>
      <c r="B59" s="334"/>
    </row>
    <row r="60" spans="1:6">
      <c r="A60" s="334"/>
      <c r="B60" s="334"/>
    </row>
  </sheetData>
  <mergeCells count="4">
    <mergeCell ref="A1:F1"/>
    <mergeCell ref="A2:F2"/>
    <mergeCell ref="A3:F3"/>
    <mergeCell ref="B36:F36"/>
  </mergeCells>
  <hyperlinks>
    <hyperlink ref="B45" r:id="rId1" display="www.order.staplesadvantage.com"/>
    <hyperlink ref="B40" r:id="rId2"/>
    <hyperlink ref="B50" r:id="rId3"/>
  </hyperlinks>
  <pageMargins left="0.35" right="0.35" top="0.75" bottom="0.55000000000000004" header="0.3" footer="0.2"/>
  <pageSetup firstPageNumber="0" fitToWidth="0" fitToHeight="0" orientation="portrait" r:id="rId4"/>
  <headerFooter>
    <oddHeader>&amp;L&amp;"-,Bold"Annual Program Update (APU) Needs Matrix
2013-2014</oddHeader>
    <oddFooter>&amp;LUpdated: 3/17/2014, 8:00 am&amp;CLibrary: Supplies&amp;R
Page &amp;P</oddFooter>
  </headerFooter>
  <rowBreaks count="1" manualBreakCount="1">
    <brk id="25" max="16383" man="1"/>
  </rowBreaks>
</worksheet>
</file>

<file path=xl/worksheets/sheet14.xml><?xml version="1.0" encoding="utf-8"?>
<worksheet xmlns="http://schemas.openxmlformats.org/spreadsheetml/2006/main" xmlns:r="http://schemas.openxmlformats.org/officeDocument/2006/relationships">
  <sheetPr>
    <tabColor theme="0" tint="-0.34998626667073579"/>
  </sheetPr>
  <dimension ref="A1:G81"/>
  <sheetViews>
    <sheetView view="pageLayout" zoomScale="75" zoomScaleNormal="100" zoomScalePageLayoutView="75" workbookViewId="0">
      <selection activeCell="E18" sqref="E18"/>
    </sheetView>
  </sheetViews>
  <sheetFormatPr defaultRowHeight="12.75"/>
  <cols>
    <col min="1" max="1" width="13.140625" style="359" customWidth="1"/>
    <col min="2" max="2" width="21.85546875" style="544" customWidth="1"/>
    <col min="3" max="3" width="12" style="309" customWidth="1"/>
    <col min="4" max="4" width="12.7109375" style="309" customWidth="1"/>
    <col min="5" max="5" width="14.28515625" style="309" customWidth="1"/>
    <col min="6" max="6" width="11.85546875" style="309" customWidth="1"/>
    <col min="7" max="7" width="12.85546875" style="309" customWidth="1"/>
    <col min="8" max="8" width="12" style="309" customWidth="1"/>
    <col min="9" max="16384" width="9.140625" style="309"/>
  </cols>
  <sheetData>
    <row r="1" spans="1:6" ht="22.5" customHeight="1">
      <c r="A1" s="696" t="s">
        <v>739</v>
      </c>
      <c r="B1" s="696"/>
      <c r="C1" s="696"/>
      <c r="D1" s="696"/>
      <c r="E1" s="696"/>
      <c r="F1" s="308"/>
    </row>
    <row r="2" spans="1:6" ht="22.5" customHeight="1">
      <c r="A2" s="704"/>
      <c r="B2" s="704"/>
      <c r="C2" s="704"/>
      <c r="D2" s="704"/>
      <c r="E2" s="704"/>
      <c r="F2" s="308"/>
    </row>
    <row r="3" spans="1:6" ht="22.5" customHeight="1">
      <c r="A3" s="705" t="s">
        <v>692</v>
      </c>
      <c r="B3" s="705"/>
      <c r="C3" s="705"/>
      <c r="D3" s="705"/>
      <c r="E3" s="705"/>
      <c r="F3" s="308"/>
    </row>
    <row r="4" spans="1:6">
      <c r="A4" s="546" t="s">
        <v>693</v>
      </c>
      <c r="B4" s="547" t="s">
        <v>695</v>
      </c>
      <c r="C4" s="548" t="s">
        <v>696</v>
      </c>
      <c r="D4" s="548" t="s">
        <v>697</v>
      </c>
      <c r="E4" s="547" t="s">
        <v>397</v>
      </c>
      <c r="F4" s="308"/>
    </row>
    <row r="5" spans="1:6" ht="38.25">
      <c r="A5" s="325">
        <v>1</v>
      </c>
      <c r="B5" s="549" t="s">
        <v>740</v>
      </c>
      <c r="C5" s="326">
        <v>22</v>
      </c>
      <c r="D5" s="328">
        <v>1281.08</v>
      </c>
      <c r="E5" s="328">
        <f>C5*D5</f>
        <v>28183.759999999998</v>
      </c>
      <c r="F5" s="308"/>
    </row>
    <row r="6" spans="1:6" ht="25.5">
      <c r="A6" s="325">
        <v>2</v>
      </c>
      <c r="B6" s="549" t="s">
        <v>741</v>
      </c>
      <c r="C6" s="326">
        <v>4</v>
      </c>
      <c r="D6" s="328"/>
      <c r="E6" s="328">
        <f t="shared" ref="E6:E24" si="0">C6*D6</f>
        <v>0</v>
      </c>
      <c r="F6" s="308"/>
    </row>
    <row r="7" spans="1:6" ht="17.25" customHeight="1">
      <c r="A7" s="325">
        <v>3</v>
      </c>
      <c r="B7" s="549" t="s">
        <v>742</v>
      </c>
      <c r="C7" s="326">
        <v>1</v>
      </c>
      <c r="D7" s="328">
        <v>404</v>
      </c>
      <c r="E7" s="328">
        <f t="shared" si="0"/>
        <v>404</v>
      </c>
      <c r="F7" s="308"/>
    </row>
    <row r="8" spans="1:6" ht="25.5">
      <c r="A8" s="325">
        <v>4</v>
      </c>
      <c r="B8" s="549" t="s">
        <v>743</v>
      </c>
      <c r="C8" s="326">
        <v>1</v>
      </c>
      <c r="D8" s="328">
        <v>10000</v>
      </c>
      <c r="E8" s="328">
        <f t="shared" si="0"/>
        <v>10000</v>
      </c>
      <c r="F8" s="308"/>
    </row>
    <row r="9" spans="1:6" ht="20.100000000000001" customHeight="1">
      <c r="A9" s="325">
        <v>5</v>
      </c>
      <c r="B9" s="549" t="s">
        <v>151</v>
      </c>
      <c r="C9" s="326">
        <v>1</v>
      </c>
      <c r="D9" s="328">
        <v>10000</v>
      </c>
      <c r="E9" s="328">
        <f t="shared" si="0"/>
        <v>10000</v>
      </c>
      <c r="F9" s="308"/>
    </row>
    <row r="10" spans="1:6" ht="20.100000000000001" customHeight="1">
      <c r="A10" s="325">
        <v>6</v>
      </c>
      <c r="B10" s="549" t="s">
        <v>744</v>
      </c>
      <c r="C10" s="326">
        <v>2</v>
      </c>
      <c r="D10" s="328">
        <v>12000</v>
      </c>
      <c r="E10" s="328">
        <f t="shared" si="0"/>
        <v>24000</v>
      </c>
      <c r="F10" s="308"/>
    </row>
    <row r="11" spans="1:6" ht="20.100000000000001" customHeight="1">
      <c r="A11" s="325">
        <v>7</v>
      </c>
      <c r="B11" s="549" t="s">
        <v>745</v>
      </c>
      <c r="C11" s="326" t="s">
        <v>746</v>
      </c>
      <c r="D11" s="328"/>
      <c r="E11" s="328" t="e">
        <f>C11*D11</f>
        <v>#VALUE!</v>
      </c>
      <c r="F11" s="308"/>
    </row>
    <row r="12" spans="1:6" ht="20.100000000000001" customHeight="1">
      <c r="A12" s="325">
        <v>8</v>
      </c>
      <c r="B12" s="549" t="s">
        <v>747</v>
      </c>
      <c r="C12" s="326" t="s">
        <v>746</v>
      </c>
      <c r="D12" s="328"/>
      <c r="E12" s="328" t="e">
        <f t="shared" si="0"/>
        <v>#VALUE!</v>
      </c>
      <c r="F12" s="308"/>
    </row>
    <row r="13" spans="1:6" ht="20.100000000000001" customHeight="1">
      <c r="A13" s="325">
        <v>9</v>
      </c>
      <c r="B13" s="549" t="s">
        <v>748</v>
      </c>
      <c r="C13" s="326" t="s">
        <v>746</v>
      </c>
      <c r="D13" s="328"/>
      <c r="E13" s="328" t="e">
        <f t="shared" si="0"/>
        <v>#VALUE!</v>
      </c>
      <c r="F13" s="308"/>
    </row>
    <row r="14" spans="1:6" ht="25.5">
      <c r="A14" s="325">
        <v>10</v>
      </c>
      <c r="B14" s="549" t="s">
        <v>749</v>
      </c>
      <c r="C14" s="326">
        <v>12</v>
      </c>
      <c r="D14" s="328">
        <v>100</v>
      </c>
      <c r="E14" s="328">
        <f t="shared" si="0"/>
        <v>1200</v>
      </c>
      <c r="F14" s="308"/>
    </row>
    <row r="15" spans="1:6" ht="54.75" customHeight="1">
      <c r="A15" s="325">
        <v>11</v>
      </c>
      <c r="B15" s="549" t="s">
        <v>750</v>
      </c>
      <c r="C15" s="326">
        <v>1</v>
      </c>
      <c r="D15" s="328">
        <v>16500</v>
      </c>
      <c r="E15" s="328">
        <f t="shared" si="0"/>
        <v>16500</v>
      </c>
      <c r="F15" s="308"/>
    </row>
    <row r="16" spans="1:6" ht="25.5">
      <c r="A16" s="325">
        <v>12</v>
      </c>
      <c r="B16" s="549" t="s">
        <v>751</v>
      </c>
      <c r="C16" s="326">
        <v>2</v>
      </c>
      <c r="D16" s="328">
        <v>1500</v>
      </c>
      <c r="E16" s="328">
        <f t="shared" si="0"/>
        <v>3000</v>
      </c>
      <c r="F16" s="308"/>
    </row>
    <row r="17" spans="1:7" ht="20.100000000000001" customHeight="1">
      <c r="A17" s="325">
        <v>13</v>
      </c>
      <c r="B17" s="549"/>
      <c r="C17" s="550"/>
      <c r="D17" s="328"/>
      <c r="E17" s="328">
        <f t="shared" si="0"/>
        <v>0</v>
      </c>
      <c r="F17" s="308"/>
    </row>
    <row r="18" spans="1:7" ht="20.100000000000001" customHeight="1">
      <c r="A18" s="325">
        <v>14</v>
      </c>
      <c r="B18" s="549"/>
      <c r="C18" s="550"/>
      <c r="D18" s="328"/>
      <c r="E18" s="328">
        <f t="shared" si="0"/>
        <v>0</v>
      </c>
      <c r="F18" s="308"/>
    </row>
    <row r="19" spans="1:7" ht="20.100000000000001" customHeight="1">
      <c r="A19" s="325">
        <v>15</v>
      </c>
      <c r="B19" s="549"/>
      <c r="C19" s="550"/>
      <c r="D19" s="328"/>
      <c r="E19" s="328">
        <f t="shared" si="0"/>
        <v>0</v>
      </c>
      <c r="F19" s="308"/>
    </row>
    <row r="20" spans="1:7" ht="20.100000000000001" customHeight="1">
      <c r="A20" s="325">
        <v>16</v>
      </c>
      <c r="B20" s="549"/>
      <c r="C20" s="550"/>
      <c r="D20" s="328"/>
      <c r="E20" s="328">
        <f t="shared" si="0"/>
        <v>0</v>
      </c>
      <c r="F20" s="308"/>
    </row>
    <row r="21" spans="1:7" ht="20.100000000000001" customHeight="1">
      <c r="A21" s="325">
        <v>17</v>
      </c>
      <c r="B21" s="549"/>
      <c r="C21" s="550"/>
      <c r="D21" s="328"/>
      <c r="E21" s="328">
        <f t="shared" si="0"/>
        <v>0</v>
      </c>
      <c r="F21" s="308"/>
    </row>
    <row r="22" spans="1:7" ht="20.100000000000001" customHeight="1">
      <c r="A22" s="325">
        <v>18</v>
      </c>
      <c r="B22" s="549"/>
      <c r="C22" s="550"/>
      <c r="D22" s="328"/>
      <c r="E22" s="328">
        <f t="shared" si="0"/>
        <v>0</v>
      </c>
      <c r="F22" s="308"/>
    </row>
    <row r="23" spans="1:7" ht="20.100000000000001" customHeight="1">
      <c r="A23" s="325">
        <v>19</v>
      </c>
      <c r="B23" s="549"/>
      <c r="C23" s="550"/>
      <c r="D23" s="328"/>
      <c r="E23" s="328">
        <f t="shared" si="0"/>
        <v>0</v>
      </c>
      <c r="F23" s="308"/>
    </row>
    <row r="24" spans="1:7" ht="20.100000000000001" customHeight="1">
      <c r="A24" s="325">
        <v>20</v>
      </c>
      <c r="B24" s="549"/>
      <c r="C24" s="326"/>
      <c r="D24" s="328"/>
      <c r="E24" s="328">
        <f t="shared" si="0"/>
        <v>0</v>
      </c>
      <c r="F24" s="308"/>
    </row>
    <row r="25" spans="1:7" ht="20.100000000000001" customHeight="1">
      <c r="A25" s="321"/>
      <c r="B25" s="551"/>
      <c r="C25" s="322"/>
      <c r="D25" s="324"/>
      <c r="E25" s="324"/>
      <c r="F25" s="308"/>
    </row>
    <row r="26" spans="1:7" ht="20.100000000000001" customHeight="1">
      <c r="A26" s="325"/>
      <c r="B26" s="549" t="s">
        <v>724</v>
      </c>
      <c r="C26" s="327"/>
      <c r="D26" s="328"/>
      <c r="E26" s="328">
        <f>SUM(E14:E25,E5:E10)</f>
        <v>93287.76</v>
      </c>
      <c r="G26" s="308"/>
    </row>
    <row r="27" spans="1:7" ht="20.100000000000001" customHeight="1">
      <c r="A27" s="325"/>
      <c r="B27" s="549" t="s">
        <v>725</v>
      </c>
      <c r="C27" s="327"/>
      <c r="D27" s="328"/>
      <c r="E27" s="328">
        <f>E26*0.0925</f>
        <v>8629.1178</v>
      </c>
      <c r="G27" s="308"/>
    </row>
    <row r="28" spans="1:7" ht="20.100000000000001" customHeight="1">
      <c r="A28" s="325"/>
      <c r="B28" s="549" t="s">
        <v>726</v>
      </c>
      <c r="C28" s="327"/>
      <c r="D28" s="328"/>
      <c r="E28" s="328"/>
      <c r="G28" s="308"/>
    </row>
    <row r="29" spans="1:7" ht="20.100000000000001" customHeight="1">
      <c r="A29" s="540"/>
      <c r="B29" s="541" t="s">
        <v>442</v>
      </c>
      <c r="C29" s="548"/>
      <c r="D29" s="552"/>
      <c r="E29" s="552">
        <f>SUM(E26:E28)</f>
        <v>101916.87779999999</v>
      </c>
    </row>
    <row r="30" spans="1:7">
      <c r="A30" s="334"/>
    </row>
    <row r="31" spans="1:7" ht="51">
      <c r="A31" s="334"/>
      <c r="B31" s="544" t="s">
        <v>752</v>
      </c>
    </row>
    <row r="32" spans="1:7">
      <c r="A32" s="334"/>
    </row>
    <row r="33" spans="1:7" ht="75">
      <c r="A33" s="553"/>
      <c r="B33" s="553" t="s">
        <v>753</v>
      </c>
      <c r="C33" s="553" t="s">
        <v>754</v>
      </c>
      <c r="D33" s="553" t="s">
        <v>755</v>
      </c>
      <c r="E33" s="553" t="s">
        <v>756</v>
      </c>
      <c r="F33" s="553" t="s">
        <v>757</v>
      </c>
      <c r="G33" s="553" t="s">
        <v>758</v>
      </c>
    </row>
    <row r="34" spans="1:7">
      <c r="A34" s="554" t="s">
        <v>759</v>
      </c>
      <c r="B34" s="555">
        <v>1175.25</v>
      </c>
      <c r="C34" s="555">
        <v>1489</v>
      </c>
      <c r="D34" s="555">
        <v>797.09</v>
      </c>
      <c r="E34" s="555">
        <v>1579</v>
      </c>
      <c r="F34" s="555">
        <v>797.09</v>
      </c>
      <c r="G34" s="555">
        <v>2259</v>
      </c>
    </row>
    <row r="35" spans="1:7">
      <c r="A35" s="554" t="s">
        <v>182</v>
      </c>
      <c r="B35" s="555"/>
      <c r="C35" s="555"/>
      <c r="D35" s="555">
        <v>275</v>
      </c>
      <c r="E35" s="555"/>
      <c r="F35" s="555">
        <v>400</v>
      </c>
      <c r="G35" s="555"/>
    </row>
    <row r="36" spans="1:7">
      <c r="A36" s="554" t="s">
        <v>760</v>
      </c>
      <c r="B36" s="555">
        <v>205</v>
      </c>
      <c r="C36" s="555">
        <v>29</v>
      </c>
      <c r="D36" s="555">
        <v>79.989999999999995</v>
      </c>
      <c r="E36" s="555">
        <v>79</v>
      </c>
      <c r="F36" s="555">
        <v>79.989999999999995</v>
      </c>
      <c r="G36" s="555">
        <v>79</v>
      </c>
    </row>
    <row r="37" spans="1:7">
      <c r="A37" s="554" t="s">
        <v>761</v>
      </c>
      <c r="B37" s="555">
        <v>99</v>
      </c>
      <c r="C37" s="555">
        <v>49.95</v>
      </c>
      <c r="D37" s="555"/>
      <c r="E37" s="555"/>
      <c r="F37" s="555"/>
      <c r="G37" s="555"/>
    </row>
    <row r="38" spans="1:7">
      <c r="A38" s="554" t="s">
        <v>762</v>
      </c>
      <c r="B38" s="555">
        <v>49.99</v>
      </c>
      <c r="C38" s="555">
        <v>79.95</v>
      </c>
      <c r="D38" s="555"/>
      <c r="E38" s="555"/>
      <c r="F38" s="555"/>
      <c r="G38" s="555"/>
    </row>
    <row r="39" spans="1:7" ht="15">
      <c r="A39" s="556" t="s">
        <v>397</v>
      </c>
      <c r="B39" s="557">
        <f t="shared" ref="B39:G39" si="1">SUM(B34:B38)</f>
        <v>1529.24</v>
      </c>
      <c r="C39" s="557">
        <f t="shared" si="1"/>
        <v>1647.9</v>
      </c>
      <c r="D39" s="557">
        <f t="shared" si="1"/>
        <v>1152.0800000000002</v>
      </c>
      <c r="E39" s="557">
        <f t="shared" si="1"/>
        <v>1658</v>
      </c>
      <c r="F39" s="557">
        <f t="shared" si="1"/>
        <v>1277.0800000000002</v>
      </c>
      <c r="G39" s="557">
        <f t="shared" si="1"/>
        <v>2338</v>
      </c>
    </row>
    <row r="40" spans="1:7">
      <c r="A40" s="558" t="s">
        <v>763</v>
      </c>
      <c r="B40" s="559">
        <f t="shared" ref="B40:G40" si="2">B39*9%</f>
        <v>137.63159999999999</v>
      </c>
      <c r="C40" s="559">
        <f t="shared" si="2"/>
        <v>148.31100000000001</v>
      </c>
      <c r="D40" s="559">
        <f t="shared" si="2"/>
        <v>103.6872</v>
      </c>
      <c r="E40" s="559">
        <f t="shared" si="2"/>
        <v>149.22</v>
      </c>
      <c r="F40" s="559">
        <f t="shared" si="2"/>
        <v>114.9372</v>
      </c>
      <c r="G40" s="559">
        <f t="shared" si="2"/>
        <v>210.42</v>
      </c>
    </row>
    <row r="41" spans="1:7">
      <c r="A41" s="554" t="s">
        <v>764</v>
      </c>
      <c r="B41" s="555"/>
      <c r="C41" s="555">
        <v>329</v>
      </c>
      <c r="D41" s="555"/>
      <c r="E41" s="555">
        <v>199</v>
      </c>
      <c r="F41" s="555"/>
      <c r="G41" s="555">
        <v>199</v>
      </c>
    </row>
    <row r="42" spans="1:7" ht="25.5">
      <c r="A42" s="554" t="s">
        <v>765</v>
      </c>
      <c r="B42" s="555">
        <v>3</v>
      </c>
      <c r="C42" s="555">
        <v>3</v>
      </c>
      <c r="D42" s="555">
        <v>4</v>
      </c>
      <c r="E42" s="555">
        <v>4</v>
      </c>
      <c r="F42" s="555">
        <v>4</v>
      </c>
      <c r="G42" s="555">
        <v>4</v>
      </c>
    </row>
    <row r="43" spans="1:7" ht="15">
      <c r="A43" s="556" t="s">
        <v>766</v>
      </c>
      <c r="B43" s="557">
        <f t="shared" ref="B43:G43" si="3">SUM(B39:B42)</f>
        <v>1669.8715999999999</v>
      </c>
      <c r="C43" s="557">
        <f t="shared" si="3"/>
        <v>2128.2110000000002</v>
      </c>
      <c r="D43" s="557">
        <f t="shared" si="3"/>
        <v>1259.7672000000002</v>
      </c>
      <c r="E43" s="557">
        <f t="shared" si="3"/>
        <v>2010.22</v>
      </c>
      <c r="F43" s="557">
        <f t="shared" si="3"/>
        <v>1396.0172000000002</v>
      </c>
      <c r="G43" s="557">
        <f t="shared" si="3"/>
        <v>2751.42</v>
      </c>
    </row>
    <row r="44" spans="1:7">
      <c r="A44" s="554"/>
      <c r="B44" s="555">
        <v>1670</v>
      </c>
      <c r="C44" s="555">
        <v>2130</v>
      </c>
      <c r="D44" s="555">
        <v>1260</v>
      </c>
      <c r="E44" s="555">
        <v>2010</v>
      </c>
      <c r="F44" s="555">
        <v>1400</v>
      </c>
      <c r="G44" s="555">
        <v>2760</v>
      </c>
    </row>
    <row r="45" spans="1:7">
      <c r="A45" s="554" t="s">
        <v>767</v>
      </c>
      <c r="B45" s="555">
        <v>1720</v>
      </c>
      <c r="C45" s="555">
        <v>2180</v>
      </c>
      <c r="D45" s="555">
        <v>1310</v>
      </c>
      <c r="E45" s="555">
        <v>2060</v>
      </c>
      <c r="F45" s="555">
        <v>1450</v>
      </c>
      <c r="G45" s="555">
        <v>2810</v>
      </c>
    </row>
    <row r="46" spans="1:7">
      <c r="A46" s="560"/>
      <c r="B46" s="561"/>
      <c r="C46" s="561"/>
      <c r="D46" s="561"/>
      <c r="E46" s="561"/>
      <c r="F46" s="561"/>
      <c r="G46" s="561"/>
    </row>
    <row r="47" spans="1:7" ht="46.5" customHeight="1">
      <c r="A47" s="553"/>
      <c r="B47" s="553"/>
      <c r="C47" s="553"/>
      <c r="D47" s="553" t="s">
        <v>768</v>
      </c>
      <c r="E47" s="553" t="s">
        <v>769</v>
      </c>
      <c r="F47" s="553" t="s">
        <v>770</v>
      </c>
      <c r="G47" s="553"/>
    </row>
    <row r="48" spans="1:7">
      <c r="A48" s="554" t="s">
        <v>182</v>
      </c>
      <c r="B48" s="555"/>
      <c r="C48" s="555"/>
      <c r="D48" s="555">
        <v>275</v>
      </c>
      <c r="E48" s="555">
        <v>300</v>
      </c>
      <c r="F48" s="555">
        <v>400</v>
      </c>
      <c r="G48" s="555"/>
    </row>
    <row r="49" spans="1:7">
      <c r="A49" s="554" t="s">
        <v>763</v>
      </c>
      <c r="B49" s="555"/>
      <c r="C49" s="555"/>
      <c r="D49" s="555">
        <f>D48*9%</f>
        <v>24.75</v>
      </c>
      <c r="E49" s="555">
        <f>E48*9%</f>
        <v>27</v>
      </c>
      <c r="F49" s="555">
        <f>F48*9%</f>
        <v>36</v>
      </c>
      <c r="G49" s="555"/>
    </row>
    <row r="50" spans="1:7" ht="25.5">
      <c r="A50" s="554" t="s">
        <v>765</v>
      </c>
      <c r="B50" s="555"/>
      <c r="C50" s="555"/>
      <c r="D50" s="555">
        <v>4</v>
      </c>
      <c r="E50" s="555">
        <v>4</v>
      </c>
      <c r="F50" s="555">
        <v>4</v>
      </c>
      <c r="G50" s="555"/>
    </row>
    <row r="51" spans="1:7" ht="15">
      <c r="A51" s="556" t="s">
        <v>766</v>
      </c>
      <c r="B51" s="557"/>
      <c r="C51" s="557"/>
      <c r="D51" s="557">
        <f>SUM(D48:D50)</f>
        <v>303.75</v>
      </c>
      <c r="E51" s="557">
        <f>SUM(E48:E50)</f>
        <v>331</v>
      </c>
      <c r="F51" s="557">
        <f>SUM(F48:F50)</f>
        <v>440</v>
      </c>
      <c r="G51" s="557"/>
    </row>
    <row r="52" spans="1:7">
      <c r="A52" s="334"/>
    </row>
    <row r="53" spans="1:7">
      <c r="A53" s="334"/>
    </row>
    <row r="54" spans="1:7">
      <c r="A54" s="334"/>
    </row>
    <row r="55" spans="1:7">
      <c r="A55" s="334"/>
    </row>
    <row r="56" spans="1:7">
      <c r="A56" s="334"/>
    </row>
    <row r="57" spans="1:7">
      <c r="A57" s="334"/>
    </row>
    <row r="58" spans="1:7">
      <c r="A58" s="334"/>
    </row>
    <row r="59" spans="1:7">
      <c r="A59" s="334"/>
    </row>
    <row r="60" spans="1:7">
      <c r="A60" s="334"/>
    </row>
    <row r="61" spans="1:7">
      <c r="A61" s="334"/>
    </row>
    <row r="62" spans="1:7">
      <c r="A62" s="334"/>
    </row>
    <row r="63" spans="1:7">
      <c r="A63" s="334"/>
    </row>
    <row r="64" spans="1:7">
      <c r="A64" s="334"/>
    </row>
    <row r="65" spans="1:1">
      <c r="A65" s="334"/>
    </row>
    <row r="66" spans="1:1">
      <c r="A66" s="334"/>
    </row>
    <row r="67" spans="1:1">
      <c r="A67" s="334"/>
    </row>
    <row r="68" spans="1:1">
      <c r="A68" s="334"/>
    </row>
    <row r="69" spans="1:1">
      <c r="A69" s="334"/>
    </row>
    <row r="70" spans="1:1">
      <c r="A70" s="334"/>
    </row>
    <row r="71" spans="1:1">
      <c r="A71" s="334"/>
    </row>
    <row r="72" spans="1:1">
      <c r="A72" s="334"/>
    </row>
    <row r="73" spans="1:1">
      <c r="A73" s="334"/>
    </row>
    <row r="74" spans="1:1">
      <c r="A74" s="334"/>
    </row>
    <row r="75" spans="1:1">
      <c r="A75" s="334"/>
    </row>
    <row r="76" spans="1:1">
      <c r="A76" s="334"/>
    </row>
    <row r="77" spans="1:1">
      <c r="A77" s="334"/>
    </row>
    <row r="78" spans="1:1">
      <c r="A78" s="334"/>
    </row>
    <row r="79" spans="1:1">
      <c r="A79" s="334"/>
    </row>
    <row r="80" spans="1:1">
      <c r="A80" s="334"/>
    </row>
    <row r="81" spans="1:1">
      <c r="A81" s="334"/>
    </row>
  </sheetData>
  <mergeCells count="3">
    <mergeCell ref="A1:E1"/>
    <mergeCell ref="A2:E2"/>
    <mergeCell ref="A3:E3"/>
  </mergeCells>
  <pageMargins left="0.35" right="0.35" top="0.75" bottom="0.55000000000000004" header="0.3" footer="0.3"/>
  <pageSetup firstPageNumber="0" fitToWidth="0" fitToHeight="0" orientation="portrait" r:id="rId1"/>
  <headerFooter>
    <oddHeader>&amp;L&amp;"-,Bold"Annual Program Update (APU) Needs Matrix
2013-2014</oddHeader>
    <oddFooter>&amp;LUpdated: 3/17/2014, 8:00 am&amp;CLibrary: Tech Computers&amp;R Page &amp;P</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sheetPr>
    <tabColor theme="0" tint="-0.34998626667073579"/>
  </sheetPr>
  <dimension ref="A1:G48"/>
  <sheetViews>
    <sheetView view="pageLayout" zoomScale="75" zoomScaleNormal="100" zoomScalePageLayoutView="75" workbookViewId="0">
      <selection activeCell="E18" sqref="E18"/>
    </sheetView>
  </sheetViews>
  <sheetFormatPr defaultColWidth="12.42578125" defaultRowHeight="15.75"/>
  <cols>
    <col min="1" max="1" width="60.28515625" style="394" customWidth="1"/>
    <col min="2" max="2" width="21.140625" style="382" customWidth="1"/>
    <col min="3" max="3" width="21.42578125" style="382" customWidth="1"/>
    <col min="4" max="4" width="21" style="383" bestFit="1" customWidth="1"/>
    <col min="5" max="5" width="17.42578125" style="382" customWidth="1"/>
    <col min="6" max="6" width="19.7109375" style="383" customWidth="1"/>
    <col min="7" max="7" width="19.140625" style="382" customWidth="1"/>
    <col min="8" max="16384" width="12.42578125" style="384"/>
  </cols>
  <sheetData>
    <row r="1" spans="1:7">
      <c r="A1" s="381" t="s">
        <v>771</v>
      </c>
    </row>
    <row r="3" spans="1:7">
      <c r="A3" s="385" t="s">
        <v>772</v>
      </c>
      <c r="B3" s="386" t="s">
        <v>717</v>
      </c>
      <c r="C3" s="387"/>
    </row>
    <row r="4" spans="1:7" ht="23.25">
      <c r="A4" s="388"/>
      <c r="B4" s="387"/>
      <c r="C4" s="387"/>
      <c r="D4" s="536"/>
    </row>
    <row r="5" spans="1:7">
      <c r="A5" s="389" t="s">
        <v>773</v>
      </c>
      <c r="B5" s="386" t="s">
        <v>774</v>
      </c>
      <c r="C5" s="386" t="s">
        <v>775</v>
      </c>
      <c r="D5" s="390" t="s">
        <v>697</v>
      </c>
      <c r="E5" s="386" t="s">
        <v>696</v>
      </c>
      <c r="F5" s="390" t="s">
        <v>776</v>
      </c>
      <c r="G5" s="386" t="s">
        <v>777</v>
      </c>
    </row>
    <row r="7" spans="1:7" ht="36" customHeight="1">
      <c r="A7" s="391" t="s">
        <v>778</v>
      </c>
      <c r="B7" s="392">
        <v>650964</v>
      </c>
      <c r="C7" s="392">
        <v>72580</v>
      </c>
      <c r="D7" s="393">
        <v>1.45</v>
      </c>
      <c r="E7" s="392">
        <v>8</v>
      </c>
      <c r="F7" s="393">
        <f t="shared" ref="F7:F30" si="0">D7*E7</f>
        <v>11.6</v>
      </c>
      <c r="G7" s="392" t="s">
        <v>779</v>
      </c>
    </row>
    <row r="8" spans="1:7" ht="36" customHeight="1">
      <c r="A8" s="391" t="s">
        <v>780</v>
      </c>
      <c r="B8" s="392">
        <v>165878</v>
      </c>
      <c r="C8" s="392" t="s">
        <v>781</v>
      </c>
      <c r="D8" s="393">
        <v>2.77</v>
      </c>
      <c r="E8" s="392">
        <v>2</v>
      </c>
      <c r="F8" s="393">
        <f t="shared" si="0"/>
        <v>5.54</v>
      </c>
      <c r="G8" s="392" t="s">
        <v>779</v>
      </c>
    </row>
    <row r="9" spans="1:7" ht="36" customHeight="1">
      <c r="A9" s="391" t="s">
        <v>782</v>
      </c>
      <c r="B9" s="392">
        <v>828476</v>
      </c>
      <c r="C9" s="392" t="s">
        <v>783</v>
      </c>
      <c r="D9" s="393">
        <v>10.43</v>
      </c>
      <c r="E9" s="392">
        <v>2</v>
      </c>
      <c r="F9" s="393">
        <f t="shared" si="0"/>
        <v>20.86</v>
      </c>
      <c r="G9" s="392" t="s">
        <v>779</v>
      </c>
    </row>
    <row r="10" spans="1:7" ht="36" customHeight="1">
      <c r="A10" s="391" t="s">
        <v>784</v>
      </c>
      <c r="B10" s="392">
        <v>805512</v>
      </c>
      <c r="C10" s="392" t="s">
        <v>785</v>
      </c>
      <c r="D10" s="393">
        <v>12.95</v>
      </c>
      <c r="E10" s="392">
        <v>22</v>
      </c>
      <c r="F10" s="393">
        <f t="shared" si="0"/>
        <v>284.89999999999998</v>
      </c>
      <c r="G10" s="392" t="s">
        <v>779</v>
      </c>
    </row>
    <row r="11" spans="1:7" ht="36" customHeight="1">
      <c r="A11" s="391" t="s">
        <v>786</v>
      </c>
      <c r="B11" s="392">
        <v>820567</v>
      </c>
      <c r="C11" s="392" t="s">
        <v>787</v>
      </c>
      <c r="D11" s="393">
        <v>17.989999999999998</v>
      </c>
      <c r="E11" s="392">
        <v>5</v>
      </c>
      <c r="F11" s="393">
        <f t="shared" si="0"/>
        <v>89.949999999999989</v>
      </c>
      <c r="G11" s="392" t="s">
        <v>779</v>
      </c>
    </row>
    <row r="12" spans="1:7" ht="36" customHeight="1">
      <c r="A12" s="391" t="s">
        <v>788</v>
      </c>
      <c r="B12" s="392">
        <v>637820</v>
      </c>
      <c r="C12" s="392">
        <v>80001</v>
      </c>
      <c r="D12" s="393">
        <v>16.89</v>
      </c>
      <c r="E12" s="392">
        <v>5</v>
      </c>
      <c r="F12" s="393">
        <f t="shared" si="0"/>
        <v>84.45</v>
      </c>
      <c r="G12" s="392" t="s">
        <v>779</v>
      </c>
    </row>
    <row r="13" spans="1:7" ht="36" customHeight="1">
      <c r="A13" s="391" t="s">
        <v>789</v>
      </c>
      <c r="B13" s="392">
        <v>266262</v>
      </c>
      <c r="C13" s="392">
        <v>266262</v>
      </c>
      <c r="D13" s="393">
        <v>11.2</v>
      </c>
      <c r="E13" s="392">
        <v>1</v>
      </c>
      <c r="F13" s="393">
        <f t="shared" si="0"/>
        <v>11.2</v>
      </c>
      <c r="G13" s="392" t="s">
        <v>779</v>
      </c>
    </row>
    <row r="14" spans="1:7" ht="36" customHeight="1">
      <c r="A14" s="391" t="s">
        <v>790</v>
      </c>
      <c r="B14" s="392">
        <v>490853</v>
      </c>
      <c r="C14" s="392">
        <v>490853</v>
      </c>
      <c r="D14" s="393">
        <v>11.31</v>
      </c>
      <c r="E14" s="392">
        <v>2</v>
      </c>
      <c r="F14" s="393">
        <f t="shared" si="0"/>
        <v>22.62</v>
      </c>
      <c r="G14" s="392" t="s">
        <v>779</v>
      </c>
    </row>
    <row r="15" spans="1:7" ht="36" customHeight="1">
      <c r="A15" s="391" t="s">
        <v>791</v>
      </c>
      <c r="B15" s="392">
        <v>810353</v>
      </c>
      <c r="C15" s="392">
        <v>18362</v>
      </c>
      <c r="D15" s="393">
        <v>10.06</v>
      </c>
      <c r="E15" s="392">
        <v>2</v>
      </c>
      <c r="F15" s="393">
        <f t="shared" si="0"/>
        <v>20.12</v>
      </c>
      <c r="G15" s="392" t="s">
        <v>779</v>
      </c>
    </row>
    <row r="16" spans="1:7" ht="36" customHeight="1">
      <c r="A16" s="391" t="s">
        <v>792</v>
      </c>
      <c r="B16" s="392">
        <v>744100</v>
      </c>
      <c r="C16" s="392">
        <v>16719</v>
      </c>
      <c r="D16" s="393">
        <v>9.0399999999999991</v>
      </c>
      <c r="E16" s="392">
        <v>4</v>
      </c>
      <c r="F16" s="393">
        <f t="shared" si="0"/>
        <v>36.159999999999997</v>
      </c>
      <c r="G16" s="392" t="s">
        <v>779</v>
      </c>
    </row>
    <row r="17" spans="1:7" ht="36" customHeight="1">
      <c r="A17" s="391" t="s">
        <v>792</v>
      </c>
      <c r="B17" s="392">
        <v>744100</v>
      </c>
      <c r="C17" s="392">
        <v>16719</v>
      </c>
      <c r="D17" s="393">
        <v>9.0399999999999991</v>
      </c>
      <c r="E17" s="392">
        <v>4</v>
      </c>
      <c r="F17" s="393">
        <f t="shared" si="0"/>
        <v>36.159999999999997</v>
      </c>
      <c r="G17" s="392" t="s">
        <v>779</v>
      </c>
    </row>
    <row r="18" spans="1:7" ht="36" customHeight="1">
      <c r="A18" s="391" t="s">
        <v>793</v>
      </c>
      <c r="B18" s="392">
        <v>831610</v>
      </c>
      <c r="C18" s="392">
        <v>10669</v>
      </c>
      <c r="D18" s="393">
        <v>0.86</v>
      </c>
      <c r="E18" s="392">
        <v>2</v>
      </c>
      <c r="F18" s="393">
        <f t="shared" si="0"/>
        <v>1.72</v>
      </c>
      <c r="G18" s="392" t="s">
        <v>779</v>
      </c>
    </row>
    <row r="19" spans="1:7" ht="36" customHeight="1">
      <c r="A19" s="391" t="s">
        <v>794</v>
      </c>
      <c r="B19" s="392">
        <v>887114</v>
      </c>
      <c r="C19" s="392" t="s">
        <v>795</v>
      </c>
      <c r="D19" s="393">
        <v>2.99</v>
      </c>
      <c r="E19" s="392">
        <v>6</v>
      </c>
      <c r="F19" s="393">
        <f t="shared" si="0"/>
        <v>17.940000000000001</v>
      </c>
      <c r="G19" s="392" t="s">
        <v>779</v>
      </c>
    </row>
    <row r="20" spans="1:7" ht="36" customHeight="1">
      <c r="A20" s="391" t="s">
        <v>796</v>
      </c>
      <c r="B20" s="392">
        <v>938456</v>
      </c>
      <c r="C20" s="392" t="s">
        <v>797</v>
      </c>
      <c r="D20" s="393">
        <v>134.77000000000001</v>
      </c>
      <c r="E20" s="392">
        <v>1</v>
      </c>
      <c r="F20" s="393">
        <f t="shared" si="0"/>
        <v>134.77000000000001</v>
      </c>
      <c r="G20" s="392" t="s">
        <v>779</v>
      </c>
    </row>
    <row r="21" spans="1:7" ht="36" customHeight="1">
      <c r="A21" s="391" t="s">
        <v>798</v>
      </c>
      <c r="B21" s="392">
        <v>806950</v>
      </c>
      <c r="C21" s="392" t="s">
        <v>799</v>
      </c>
      <c r="D21" s="393">
        <v>3.53</v>
      </c>
      <c r="E21" s="392">
        <v>4</v>
      </c>
      <c r="F21" s="393">
        <f t="shared" si="0"/>
        <v>14.12</v>
      </c>
      <c r="G21" s="392" t="s">
        <v>779</v>
      </c>
    </row>
    <row r="22" spans="1:7" ht="36" customHeight="1">
      <c r="A22" s="391" t="s">
        <v>800</v>
      </c>
      <c r="B22" s="392">
        <v>211862</v>
      </c>
      <c r="C22" s="392" t="s">
        <v>801</v>
      </c>
      <c r="D22" s="393">
        <v>0.17</v>
      </c>
      <c r="E22" s="392">
        <v>2</v>
      </c>
      <c r="F22" s="393">
        <f t="shared" si="0"/>
        <v>0.34</v>
      </c>
      <c r="G22" s="392" t="s">
        <v>779</v>
      </c>
    </row>
    <row r="23" spans="1:7" ht="36" customHeight="1">
      <c r="A23" s="391" t="s">
        <v>802</v>
      </c>
      <c r="B23" s="392">
        <v>609764</v>
      </c>
      <c r="C23" s="392" t="s">
        <v>803</v>
      </c>
      <c r="D23" s="393">
        <v>4.45</v>
      </c>
      <c r="E23" s="392">
        <v>2</v>
      </c>
      <c r="F23" s="393">
        <f t="shared" si="0"/>
        <v>8.9</v>
      </c>
      <c r="G23" s="392" t="s">
        <v>779</v>
      </c>
    </row>
    <row r="24" spans="1:7" ht="36" customHeight="1">
      <c r="A24" s="391" t="s">
        <v>804</v>
      </c>
      <c r="B24" s="392">
        <v>820566</v>
      </c>
      <c r="C24" s="392" t="s">
        <v>805</v>
      </c>
      <c r="D24" s="393">
        <v>16.89</v>
      </c>
      <c r="E24" s="392">
        <v>1</v>
      </c>
      <c r="F24" s="393">
        <f t="shared" si="0"/>
        <v>16.89</v>
      </c>
      <c r="G24" s="392" t="s">
        <v>779</v>
      </c>
    </row>
    <row r="25" spans="1:7" ht="36" customHeight="1">
      <c r="A25" s="391" t="s">
        <v>806</v>
      </c>
      <c r="B25" s="392">
        <v>504308</v>
      </c>
      <c r="C25" s="392" t="s">
        <v>807</v>
      </c>
      <c r="D25" s="393">
        <v>10.220000000000001</v>
      </c>
      <c r="E25" s="392">
        <v>1</v>
      </c>
      <c r="F25" s="393">
        <f t="shared" si="0"/>
        <v>10.220000000000001</v>
      </c>
      <c r="G25" s="392" t="s">
        <v>779</v>
      </c>
    </row>
    <row r="26" spans="1:7" ht="36" customHeight="1">
      <c r="A26" s="391" t="s">
        <v>808</v>
      </c>
      <c r="B26" s="392">
        <v>140120</v>
      </c>
      <c r="C26" s="392" t="s">
        <v>809</v>
      </c>
      <c r="D26" s="393">
        <v>5.89</v>
      </c>
      <c r="E26" s="392">
        <v>5</v>
      </c>
      <c r="F26" s="393">
        <f t="shared" si="0"/>
        <v>29.45</v>
      </c>
      <c r="G26" s="392" t="s">
        <v>779</v>
      </c>
    </row>
    <row r="27" spans="1:7" ht="36" customHeight="1">
      <c r="A27" s="391" t="s">
        <v>810</v>
      </c>
      <c r="B27" s="392">
        <v>673276</v>
      </c>
      <c r="C27" s="392">
        <v>55083</v>
      </c>
      <c r="D27" s="393">
        <v>16.989999999999998</v>
      </c>
      <c r="E27" s="392">
        <v>1</v>
      </c>
      <c r="F27" s="393">
        <f t="shared" si="0"/>
        <v>16.989999999999998</v>
      </c>
      <c r="G27" s="392" t="s">
        <v>779</v>
      </c>
    </row>
    <row r="28" spans="1:7" ht="36" customHeight="1">
      <c r="A28" s="391" t="s">
        <v>811</v>
      </c>
      <c r="B28" s="392" t="s">
        <v>812</v>
      </c>
      <c r="C28" s="392" t="s">
        <v>812</v>
      </c>
      <c r="D28" s="393">
        <v>4.4000000000000004</v>
      </c>
      <c r="E28" s="392">
        <v>6</v>
      </c>
      <c r="F28" s="393">
        <f t="shared" si="0"/>
        <v>26.400000000000002</v>
      </c>
      <c r="G28" s="392" t="s">
        <v>779</v>
      </c>
    </row>
    <row r="29" spans="1:7" ht="36" customHeight="1">
      <c r="A29" s="391" t="s">
        <v>813</v>
      </c>
      <c r="B29" s="392">
        <v>458212</v>
      </c>
      <c r="C29" s="392" t="s">
        <v>814</v>
      </c>
      <c r="D29" s="393">
        <v>82.59</v>
      </c>
      <c r="E29" s="392">
        <v>2</v>
      </c>
      <c r="F29" s="393">
        <f t="shared" si="0"/>
        <v>165.18</v>
      </c>
      <c r="G29" s="392" t="s">
        <v>779</v>
      </c>
    </row>
    <row r="30" spans="1:7" ht="36" customHeight="1">
      <c r="A30" s="391" t="s">
        <v>815</v>
      </c>
      <c r="B30" s="392" t="s">
        <v>816</v>
      </c>
      <c r="C30" s="392" t="s">
        <v>816</v>
      </c>
      <c r="D30" s="393">
        <v>46.35</v>
      </c>
      <c r="E30" s="392">
        <v>4</v>
      </c>
      <c r="F30" s="393">
        <f t="shared" si="0"/>
        <v>185.4</v>
      </c>
      <c r="G30" s="392" t="s">
        <v>779</v>
      </c>
    </row>
    <row r="32" spans="1:7">
      <c r="E32" s="395" t="s">
        <v>817</v>
      </c>
      <c r="F32" s="383">
        <f>SUM(F7:F30)</f>
        <v>1251.8800000000001</v>
      </c>
    </row>
    <row r="33" spans="1:7">
      <c r="E33" s="395" t="s">
        <v>818</v>
      </c>
      <c r="F33" s="383">
        <f>F32*0.0975</f>
        <v>122.05830000000002</v>
      </c>
    </row>
    <row r="34" spans="1:7">
      <c r="D34" s="390" t="s">
        <v>819</v>
      </c>
      <c r="E34" s="396" t="s">
        <v>820</v>
      </c>
      <c r="F34" s="390">
        <f>SUM(F32:F33)</f>
        <v>1373.9383</v>
      </c>
      <c r="G34" s="382" t="s">
        <v>821</v>
      </c>
    </row>
    <row r="36" spans="1:7">
      <c r="A36" s="381" t="s">
        <v>822</v>
      </c>
    </row>
    <row r="37" spans="1:7" ht="16.5" thickBot="1"/>
    <row r="38" spans="1:7" ht="30">
      <c r="A38" s="397" t="s">
        <v>755</v>
      </c>
      <c r="B38" s="398"/>
      <c r="C38" s="398"/>
      <c r="D38" s="399">
        <v>1310</v>
      </c>
      <c r="E38" s="398">
        <v>3</v>
      </c>
      <c r="F38" s="399">
        <f>D38*E38</f>
        <v>3930</v>
      </c>
      <c r="G38" s="398" t="s">
        <v>779</v>
      </c>
    </row>
    <row r="39" spans="1:7" ht="30">
      <c r="A39" s="400" t="s">
        <v>754</v>
      </c>
      <c r="B39" s="392"/>
      <c r="C39" s="392"/>
      <c r="D39" s="393">
        <v>2180</v>
      </c>
      <c r="E39" s="392">
        <v>2</v>
      </c>
      <c r="F39" s="393">
        <f>D39*E39</f>
        <v>4360</v>
      </c>
      <c r="G39" s="392"/>
    </row>
    <row r="40" spans="1:7">
      <c r="A40" s="401"/>
      <c r="F40" s="402"/>
    </row>
    <row r="41" spans="1:7">
      <c r="D41" s="390" t="s">
        <v>823</v>
      </c>
      <c r="E41" s="396" t="s">
        <v>820</v>
      </c>
      <c r="F41" s="403">
        <f>F38+F39</f>
        <v>8290</v>
      </c>
    </row>
    <row r="43" spans="1:7">
      <c r="A43" s="381" t="s">
        <v>824</v>
      </c>
    </row>
    <row r="44" spans="1:7">
      <c r="C44" s="386" t="s">
        <v>825</v>
      </c>
      <c r="D44" s="390" t="s">
        <v>826</v>
      </c>
      <c r="E44" s="386" t="s">
        <v>827</v>
      </c>
      <c r="F44" s="390" t="s">
        <v>766</v>
      </c>
      <c r="G44" s="386" t="s">
        <v>828</v>
      </c>
    </row>
    <row r="45" spans="1:7">
      <c r="A45" s="391" t="s">
        <v>829</v>
      </c>
      <c r="B45" s="392"/>
      <c r="C45" s="393">
        <v>66936</v>
      </c>
      <c r="D45" s="393">
        <v>30876</v>
      </c>
      <c r="E45" s="392">
        <v>1</v>
      </c>
      <c r="F45" s="393">
        <f>(C45+D45)*E45</f>
        <v>97812</v>
      </c>
      <c r="G45" s="392" t="s">
        <v>779</v>
      </c>
    </row>
    <row r="46" spans="1:7">
      <c r="A46" s="391" t="s">
        <v>830</v>
      </c>
      <c r="B46" s="392"/>
      <c r="C46" s="393">
        <v>6412</v>
      </c>
      <c r="D46" s="393">
        <v>76.94</v>
      </c>
      <c r="E46" s="392">
        <v>2</v>
      </c>
      <c r="F46" s="393">
        <f>(C46+D46)*E46</f>
        <v>12977.88</v>
      </c>
      <c r="G46" s="392" t="s">
        <v>779</v>
      </c>
    </row>
    <row r="47" spans="1:7">
      <c r="C47" s="383"/>
    </row>
    <row r="48" spans="1:7">
      <c r="D48" s="403" t="s">
        <v>831</v>
      </c>
      <c r="E48" s="396" t="s">
        <v>820</v>
      </c>
      <c r="F48" s="390">
        <f>SUM(F45:F46)</f>
        <v>110789.88</v>
      </c>
    </row>
  </sheetData>
  <pageMargins left="0.35" right="0.35" top="0.75" bottom="0.55000000000000004" header="0.3" footer="0.3"/>
  <pageSetup scale="72" fitToHeight="3" orientation="landscape" r:id="rId1"/>
  <headerFooter>
    <oddHeader>&amp;L&amp;"-,Bold"Annual Program Update (APU) Needs Matrix
2013-2014</oddHeader>
    <oddFooter>&amp;LUpdated: 3/17/2014, 8:00 am&amp;CMath: Supplies&amp;R Page &amp;P</oddFooter>
  </headerFooter>
</worksheet>
</file>

<file path=xl/worksheets/sheet16.xml><?xml version="1.0" encoding="utf-8"?>
<worksheet xmlns="http://schemas.openxmlformats.org/spreadsheetml/2006/main" xmlns:r="http://schemas.openxmlformats.org/officeDocument/2006/relationships">
  <sheetPr>
    <tabColor theme="0" tint="-0.34998626667073579"/>
  </sheetPr>
  <dimension ref="A1:F30"/>
  <sheetViews>
    <sheetView showRuler="0" view="pageLayout" zoomScale="75" zoomScalePageLayoutView="75" workbookViewId="0">
      <selection activeCell="E18" sqref="E18"/>
    </sheetView>
  </sheetViews>
  <sheetFormatPr defaultColWidth="12.5703125" defaultRowHeight="12.75"/>
  <cols>
    <col min="1" max="1" width="23.7109375" style="213" customWidth="1"/>
    <col min="2" max="2" width="12.5703125" style="213"/>
    <col min="3" max="3" width="11.42578125" style="213" customWidth="1"/>
    <col min="4" max="5" width="12.5703125" style="213"/>
    <col min="6" max="6" width="56" style="213" customWidth="1"/>
    <col min="7" max="7" width="24.28515625" style="213" customWidth="1"/>
    <col min="8" max="16384" width="12.5703125" style="213"/>
  </cols>
  <sheetData>
    <row r="1" spans="1:6">
      <c r="A1" s="213" t="s">
        <v>391</v>
      </c>
    </row>
    <row r="2" spans="1:6" ht="15">
      <c r="A2" s="214"/>
      <c r="B2" s="215"/>
      <c r="C2" s="215"/>
      <c r="D2" s="216"/>
      <c r="E2" s="217"/>
      <c r="F2" s="218"/>
    </row>
    <row r="3" spans="1:6" ht="15">
      <c r="A3" s="219" t="s">
        <v>392</v>
      </c>
      <c r="B3" s="220"/>
      <c r="C3" s="220"/>
      <c r="D3" s="221"/>
      <c r="E3" s="222"/>
      <c r="F3" s="223"/>
    </row>
    <row r="4" spans="1:6" ht="23.25">
      <c r="A4" s="224" t="s">
        <v>392</v>
      </c>
      <c r="D4" s="535" t="s">
        <v>9</v>
      </c>
      <c r="F4" s="225"/>
    </row>
    <row r="5" spans="1:6">
      <c r="A5" s="226" t="s">
        <v>393</v>
      </c>
      <c r="B5" s="227" t="s">
        <v>394</v>
      </c>
      <c r="C5" s="227" t="s">
        <v>395</v>
      </c>
      <c r="D5" s="228" t="s">
        <v>396</v>
      </c>
      <c r="E5" s="229" t="s">
        <v>397</v>
      </c>
      <c r="F5" s="230" t="s">
        <v>398</v>
      </c>
    </row>
    <row r="6" spans="1:6" ht="15">
      <c r="A6" s="231" t="s">
        <v>399</v>
      </c>
      <c r="B6" s="232" t="s">
        <v>400</v>
      </c>
      <c r="C6" s="233">
        <v>2</v>
      </c>
      <c r="D6" s="234">
        <v>1816</v>
      </c>
      <c r="E6" s="235">
        <f>C6*D6</f>
        <v>3632</v>
      </c>
      <c r="F6" s="236" t="s">
        <v>401</v>
      </c>
    </row>
    <row r="7" spans="1:6" ht="15">
      <c r="A7" s="231" t="s">
        <v>402</v>
      </c>
      <c r="B7" s="237" t="s">
        <v>403</v>
      </c>
      <c r="C7" s="233">
        <v>10</v>
      </c>
      <c r="D7" s="234">
        <v>6.3</v>
      </c>
      <c r="E7" s="238">
        <v>63</v>
      </c>
      <c r="F7" s="239" t="s">
        <v>401</v>
      </c>
    </row>
    <row r="8" spans="1:6" ht="15">
      <c r="A8" s="240" t="s">
        <v>404</v>
      </c>
      <c r="B8" s="232" t="s">
        <v>405</v>
      </c>
      <c r="C8" s="233">
        <v>1</v>
      </c>
      <c r="D8" s="234">
        <v>98.94</v>
      </c>
      <c r="E8" s="235">
        <v>98.94</v>
      </c>
      <c r="F8" s="239" t="s">
        <v>406</v>
      </c>
    </row>
    <row r="9" spans="1:6" ht="15">
      <c r="A9" s="240" t="s">
        <v>407</v>
      </c>
      <c r="B9" s="232" t="s">
        <v>400</v>
      </c>
      <c r="C9" s="233">
        <v>3</v>
      </c>
      <c r="D9" s="234">
        <v>217</v>
      </c>
      <c r="E9" s="235">
        <f>C9*D9</f>
        <v>651</v>
      </c>
      <c r="F9" s="239" t="s">
        <v>408</v>
      </c>
    </row>
    <row r="10" spans="1:6" ht="15">
      <c r="A10" s="231" t="s">
        <v>409</v>
      </c>
      <c r="B10" s="232" t="s">
        <v>400</v>
      </c>
      <c r="C10" s="233">
        <v>2</v>
      </c>
      <c r="D10" s="234">
        <v>149</v>
      </c>
      <c r="E10" s="235">
        <f>C10*D10</f>
        <v>298</v>
      </c>
      <c r="F10" s="239" t="s">
        <v>410</v>
      </c>
    </row>
    <row r="11" spans="1:6" ht="15">
      <c r="A11" s="231" t="s">
        <v>411</v>
      </c>
      <c r="B11" s="232" t="s">
        <v>400</v>
      </c>
      <c r="C11" s="233">
        <v>4</v>
      </c>
      <c r="D11" s="234">
        <v>172</v>
      </c>
      <c r="E11" s="235">
        <f t="shared" ref="E11:E17" si="0">C11*D11</f>
        <v>688</v>
      </c>
      <c r="F11" s="239" t="s">
        <v>412</v>
      </c>
    </row>
    <row r="12" spans="1:6">
      <c r="A12" s="231" t="s">
        <v>413</v>
      </c>
      <c r="B12" s="241" t="s">
        <v>400</v>
      </c>
      <c r="C12" s="233">
        <v>6</v>
      </c>
      <c r="D12" s="234">
        <v>133</v>
      </c>
      <c r="E12" s="242">
        <f t="shared" si="0"/>
        <v>798</v>
      </c>
      <c r="F12" s="239" t="s">
        <v>414</v>
      </c>
    </row>
    <row r="13" spans="1:6" ht="24">
      <c r="A13" s="231" t="s">
        <v>415</v>
      </c>
      <c r="B13" s="232" t="s">
        <v>416</v>
      </c>
      <c r="C13" s="233">
        <v>6</v>
      </c>
      <c r="D13" s="234">
        <v>149</v>
      </c>
      <c r="E13" s="235">
        <f t="shared" si="0"/>
        <v>894</v>
      </c>
      <c r="F13" s="239" t="s">
        <v>417</v>
      </c>
    </row>
    <row r="14" spans="1:6" ht="15">
      <c r="A14" s="243" t="s">
        <v>418</v>
      </c>
      <c r="B14" s="232" t="s">
        <v>419</v>
      </c>
      <c r="C14" s="237">
        <v>3</v>
      </c>
      <c r="D14" s="244">
        <v>169</v>
      </c>
      <c r="E14" s="235">
        <f t="shared" si="0"/>
        <v>507</v>
      </c>
      <c r="F14" s="239" t="s">
        <v>420</v>
      </c>
    </row>
    <row r="15" spans="1:6" ht="15">
      <c r="A15" s="245" t="s">
        <v>421</v>
      </c>
      <c r="B15" s="232" t="s">
        <v>422</v>
      </c>
      <c r="C15" s="232">
        <v>3</v>
      </c>
      <c r="D15" s="246">
        <v>174</v>
      </c>
      <c r="E15" s="235">
        <f t="shared" si="0"/>
        <v>522</v>
      </c>
      <c r="F15" s="239" t="s">
        <v>420</v>
      </c>
    </row>
    <row r="16" spans="1:6" ht="15">
      <c r="A16" s="231" t="s">
        <v>423</v>
      </c>
      <c r="B16" s="232" t="s">
        <v>424</v>
      </c>
      <c r="C16" s="233">
        <v>4</v>
      </c>
      <c r="D16" s="234">
        <v>41</v>
      </c>
      <c r="E16" s="235">
        <f t="shared" si="0"/>
        <v>164</v>
      </c>
      <c r="F16" s="239" t="s">
        <v>425</v>
      </c>
    </row>
    <row r="17" spans="1:6" ht="15">
      <c r="A17" s="231" t="s">
        <v>426</v>
      </c>
      <c r="B17" s="232" t="s">
        <v>424</v>
      </c>
      <c r="C17" s="233">
        <v>2</v>
      </c>
      <c r="D17" s="234">
        <v>69</v>
      </c>
      <c r="E17" s="235">
        <f t="shared" si="0"/>
        <v>138</v>
      </c>
      <c r="F17" s="239" t="s">
        <v>425</v>
      </c>
    </row>
    <row r="18" spans="1:6">
      <c r="E18" s="247">
        <f>SUM(E3:E17)</f>
        <v>8453.94</v>
      </c>
    </row>
    <row r="20" spans="1:6">
      <c r="A20" s="248" t="s">
        <v>427</v>
      </c>
    </row>
    <row r="21" spans="1:6">
      <c r="A21" s="226" t="s">
        <v>393</v>
      </c>
      <c r="B21" s="227" t="s">
        <v>394</v>
      </c>
      <c r="C21" s="227" t="s">
        <v>395</v>
      </c>
      <c r="D21" s="228" t="s">
        <v>396</v>
      </c>
      <c r="E21" s="229" t="s">
        <v>397</v>
      </c>
      <c r="F21" s="230" t="s">
        <v>398</v>
      </c>
    </row>
    <row r="22" spans="1:6" ht="15">
      <c r="A22" s="231" t="s">
        <v>428</v>
      </c>
      <c r="B22" s="232" t="s">
        <v>429</v>
      </c>
      <c r="C22" s="233">
        <v>3</v>
      </c>
      <c r="D22" s="234">
        <v>25</v>
      </c>
      <c r="E22" s="235">
        <v>75</v>
      </c>
      <c r="F22" s="239" t="s">
        <v>430</v>
      </c>
    </row>
    <row r="23" spans="1:6" ht="15">
      <c r="A23" s="240" t="s">
        <v>431</v>
      </c>
      <c r="B23" s="232" t="s">
        <v>432</v>
      </c>
      <c r="C23" s="233">
        <v>1</v>
      </c>
      <c r="D23" s="234">
        <v>1283</v>
      </c>
      <c r="E23" s="235">
        <f>C23*D23</f>
        <v>1283</v>
      </c>
      <c r="F23" s="239" t="s">
        <v>433</v>
      </c>
    </row>
    <row r="24" spans="1:6" ht="15">
      <c r="A24" s="240" t="s">
        <v>434</v>
      </c>
      <c r="B24" s="232" t="s">
        <v>435</v>
      </c>
      <c r="C24" s="233">
        <v>1</v>
      </c>
      <c r="D24" s="234">
        <v>493</v>
      </c>
      <c r="E24" s="235">
        <v>493</v>
      </c>
      <c r="F24" s="239" t="s">
        <v>436</v>
      </c>
    </row>
    <row r="25" spans="1:6" ht="15">
      <c r="A25" s="231" t="s">
        <v>437</v>
      </c>
      <c r="B25" s="232" t="s">
        <v>435</v>
      </c>
      <c r="C25" s="233">
        <v>2</v>
      </c>
      <c r="D25" s="234">
        <v>260</v>
      </c>
      <c r="E25" s="235">
        <f>C25*D25</f>
        <v>520</v>
      </c>
      <c r="F25" s="239" t="s">
        <v>438</v>
      </c>
    </row>
    <row r="26" spans="1:6" ht="24">
      <c r="A26" s="231" t="s">
        <v>439</v>
      </c>
      <c r="B26" s="232" t="s">
        <v>440</v>
      </c>
      <c r="C26" s="233">
        <v>2</v>
      </c>
      <c r="D26" s="234">
        <v>120</v>
      </c>
      <c r="E26" s="235">
        <f>C26*D26</f>
        <v>240</v>
      </c>
      <c r="F26" s="239" t="s">
        <v>441</v>
      </c>
    </row>
    <row r="27" spans="1:6" ht="15">
      <c r="A27" s="243"/>
      <c r="B27" s="232"/>
      <c r="C27" s="237"/>
      <c r="D27" s="244"/>
      <c r="E27" s="249">
        <f>SUM(E22:E26)</f>
        <v>2611</v>
      </c>
      <c r="F27" s="239"/>
    </row>
    <row r="28" spans="1:6" ht="15">
      <c r="A28" s="245"/>
      <c r="B28" s="232"/>
      <c r="C28" s="232"/>
      <c r="D28" s="246"/>
      <c r="E28" s="235"/>
      <c r="F28" s="239"/>
    </row>
    <row r="29" spans="1:6" ht="15">
      <c r="A29" s="231"/>
      <c r="B29" s="232"/>
      <c r="C29" s="233"/>
      <c r="D29" s="234"/>
      <c r="E29" s="235"/>
      <c r="F29" s="239"/>
    </row>
    <row r="30" spans="1:6" ht="15">
      <c r="A30" s="231"/>
      <c r="B30" s="232"/>
      <c r="C30" s="233"/>
      <c r="D30" s="234" t="s">
        <v>442</v>
      </c>
      <c r="E30" s="250">
        <v>11064.94</v>
      </c>
      <c r="F30" s="239"/>
    </row>
  </sheetData>
  <pageMargins left="0.35" right="0.35" top="0.75" bottom="0.55000000000000004" header="0.3" footer="0.3"/>
  <pageSetup orientation="landscape" r:id="rId1"/>
  <headerFooter>
    <oddHeader>&amp;L&amp;"-,Bold"Annual Program Update (APU) Needs Matrix
2013-2014</oddHeader>
    <oddFooter>&amp;LUpdated: 3/17/2014, 8:15 am&amp;CMMARTphoto_equip_categorized&amp;R Page &amp;P</oddFooter>
  </headerFooter>
</worksheet>
</file>

<file path=xl/worksheets/sheet17.xml><?xml version="1.0" encoding="utf-8"?>
<worksheet xmlns="http://schemas.openxmlformats.org/spreadsheetml/2006/main" xmlns:r="http://schemas.openxmlformats.org/officeDocument/2006/relationships">
  <sheetPr>
    <tabColor theme="0" tint="-0.34998626667073579"/>
  </sheetPr>
  <dimension ref="A1:G63"/>
  <sheetViews>
    <sheetView view="pageLayout" zoomScale="75" zoomScalePageLayoutView="75" workbookViewId="0">
      <selection activeCell="E18" sqref="E18"/>
    </sheetView>
  </sheetViews>
  <sheetFormatPr defaultColWidth="12.5703125" defaultRowHeight="12.75"/>
  <cols>
    <col min="1" max="1" width="22" style="296" customWidth="1"/>
    <col min="2" max="2" width="36.5703125" style="296" customWidth="1"/>
    <col min="3" max="3" width="30.85546875" style="296" customWidth="1"/>
    <col min="4" max="4" width="14" style="296" bestFit="1" customWidth="1"/>
    <col min="5" max="5" width="7.5703125" style="296" customWidth="1"/>
    <col min="6" max="16384" width="12.5703125" style="296"/>
  </cols>
  <sheetData>
    <row r="1" spans="1:7" s="255" customFormat="1" ht="20.100000000000001" customHeight="1">
      <c r="A1" s="251" t="s">
        <v>443</v>
      </c>
      <c r="B1" s="251" t="s">
        <v>444</v>
      </c>
      <c r="C1" s="251" t="s">
        <v>445</v>
      </c>
      <c r="D1" s="252" t="s">
        <v>446</v>
      </c>
      <c r="E1" s="252" t="s">
        <v>447</v>
      </c>
      <c r="F1" s="253" t="s">
        <v>442</v>
      </c>
      <c r="G1" s="254"/>
    </row>
    <row r="2" spans="1:7" s="255" customFormat="1" ht="18" customHeight="1">
      <c r="A2" s="256" t="s">
        <v>448</v>
      </c>
      <c r="B2" s="257"/>
      <c r="C2" s="258"/>
      <c r="D2" s="259"/>
      <c r="E2" s="260"/>
      <c r="F2" s="261"/>
      <c r="G2" s="254"/>
    </row>
    <row r="3" spans="1:7" s="255" customFormat="1" ht="25.5">
      <c r="A3" s="262" t="s">
        <v>449</v>
      </c>
      <c r="B3" s="263" t="s">
        <v>450</v>
      </c>
      <c r="C3" s="263" t="s">
        <v>451</v>
      </c>
      <c r="D3" s="264">
        <v>1999</v>
      </c>
      <c r="E3" s="262">
        <v>12</v>
      </c>
      <c r="F3" s="265">
        <f t="shared" ref="F3:F22" si="0">D3*E3</f>
        <v>23988</v>
      </c>
      <c r="G3" s="254"/>
    </row>
    <row r="4" spans="1:7" s="255" customFormat="1">
      <c r="A4" s="253" t="s">
        <v>452</v>
      </c>
      <c r="B4" s="266" t="s">
        <v>453</v>
      </c>
      <c r="C4" s="253" t="s">
        <v>454</v>
      </c>
      <c r="D4" s="267">
        <v>104.99</v>
      </c>
      <c r="E4" s="253">
        <v>48</v>
      </c>
      <c r="F4" s="253">
        <f t="shared" si="0"/>
        <v>5039.5199999999995</v>
      </c>
      <c r="G4" s="254"/>
    </row>
    <row r="5" spans="1:7" s="255" customFormat="1">
      <c r="A5" s="265" t="s">
        <v>455</v>
      </c>
      <c r="B5" s="268" t="s">
        <v>456</v>
      </c>
      <c r="C5" s="265" t="s">
        <v>457</v>
      </c>
      <c r="D5" s="269">
        <v>79.95</v>
      </c>
      <c r="E5" s="265">
        <v>12</v>
      </c>
      <c r="F5" s="265">
        <f t="shared" si="0"/>
        <v>959.40000000000009</v>
      </c>
      <c r="G5" s="254"/>
    </row>
    <row r="6" spans="1:7" s="255" customFormat="1">
      <c r="A6" s="253" t="s">
        <v>458</v>
      </c>
      <c r="B6" s="266" t="s">
        <v>459</v>
      </c>
      <c r="C6" s="253" t="s">
        <v>460</v>
      </c>
      <c r="D6" s="267">
        <v>146.69</v>
      </c>
      <c r="E6" s="253">
        <v>12</v>
      </c>
      <c r="F6" s="253">
        <f t="shared" si="0"/>
        <v>1760.28</v>
      </c>
      <c r="G6" s="254"/>
    </row>
    <row r="7" spans="1:7" s="255" customFormat="1" ht="25.5">
      <c r="A7" s="265" t="s">
        <v>461</v>
      </c>
      <c r="B7" s="268" t="s">
        <v>462</v>
      </c>
      <c r="C7" s="270" t="s">
        <v>463</v>
      </c>
      <c r="D7" s="269">
        <v>5599</v>
      </c>
      <c r="E7" s="265">
        <v>6</v>
      </c>
      <c r="F7" s="265">
        <f t="shared" si="0"/>
        <v>33594</v>
      </c>
      <c r="G7" s="254"/>
    </row>
    <row r="8" spans="1:7" s="255" customFormat="1">
      <c r="A8" s="271" t="s">
        <v>464</v>
      </c>
      <c r="B8" s="266" t="s">
        <v>465</v>
      </c>
      <c r="C8" s="271" t="s">
        <v>466</v>
      </c>
      <c r="D8" s="267">
        <v>159.94999999999999</v>
      </c>
      <c r="E8" s="253">
        <v>24</v>
      </c>
      <c r="F8" s="253">
        <f t="shared" si="0"/>
        <v>3838.7999999999997</v>
      </c>
      <c r="G8" s="254"/>
    </row>
    <row r="9" spans="1:7" s="255" customFormat="1">
      <c r="A9" s="265" t="s">
        <v>467</v>
      </c>
      <c r="B9" s="268" t="s">
        <v>468</v>
      </c>
      <c r="C9" s="265" t="s">
        <v>457</v>
      </c>
      <c r="D9" s="269">
        <v>79.95</v>
      </c>
      <c r="E9" s="265">
        <v>20</v>
      </c>
      <c r="F9" s="265">
        <f t="shared" si="0"/>
        <v>1599</v>
      </c>
      <c r="G9" s="254"/>
    </row>
    <row r="10" spans="1:7" s="255" customFormat="1" ht="25.5">
      <c r="A10" s="272" t="s">
        <v>469</v>
      </c>
      <c r="B10" s="266" t="s">
        <v>470</v>
      </c>
      <c r="C10" s="266" t="s">
        <v>471</v>
      </c>
      <c r="D10" s="267">
        <v>175.02</v>
      </c>
      <c r="E10" s="253">
        <v>6</v>
      </c>
      <c r="F10" s="253">
        <f t="shared" si="0"/>
        <v>1050.1200000000001</v>
      </c>
      <c r="G10" s="254"/>
    </row>
    <row r="11" spans="1:7" s="255" customFormat="1" ht="25.5">
      <c r="A11" s="265" t="s">
        <v>472</v>
      </c>
      <c r="B11" s="268" t="s">
        <v>473</v>
      </c>
      <c r="C11" s="270" t="s">
        <v>474</v>
      </c>
      <c r="D11" s="269">
        <v>69.95</v>
      </c>
      <c r="E11" s="265">
        <v>50</v>
      </c>
      <c r="F11" s="265">
        <f t="shared" si="0"/>
        <v>3497.5</v>
      </c>
      <c r="G11" s="254"/>
    </row>
    <row r="12" spans="1:7" s="255" customFormat="1" ht="25.5">
      <c r="A12" s="253" t="s">
        <v>475</v>
      </c>
      <c r="B12" s="266" t="s">
        <v>476</v>
      </c>
      <c r="C12" s="271" t="s">
        <v>477</v>
      </c>
      <c r="D12" s="267">
        <v>853</v>
      </c>
      <c r="E12" s="253">
        <v>1</v>
      </c>
      <c r="F12" s="253">
        <f t="shared" si="0"/>
        <v>853</v>
      </c>
      <c r="G12" s="254"/>
    </row>
    <row r="13" spans="1:7" s="255" customFormat="1" ht="25.5">
      <c r="A13" s="273" t="s">
        <v>478</v>
      </c>
      <c r="B13" s="268" t="s">
        <v>479</v>
      </c>
      <c r="C13" s="270" t="s">
        <v>480</v>
      </c>
      <c r="D13" s="269">
        <v>1174.95</v>
      </c>
      <c r="E13" s="265">
        <v>1</v>
      </c>
      <c r="F13" s="265">
        <f t="shared" si="0"/>
        <v>1174.95</v>
      </c>
      <c r="G13" s="254"/>
    </row>
    <row r="14" spans="1:7" s="255" customFormat="1" ht="25.5">
      <c r="A14" s="271" t="s">
        <v>481</v>
      </c>
      <c r="B14" s="274" t="s">
        <v>482</v>
      </c>
      <c r="C14" s="271" t="s">
        <v>483</v>
      </c>
      <c r="D14" s="267">
        <v>995</v>
      </c>
      <c r="E14" s="253">
        <v>3</v>
      </c>
      <c r="F14" s="253">
        <f t="shared" si="0"/>
        <v>2985</v>
      </c>
      <c r="G14" s="254"/>
    </row>
    <row r="15" spans="1:7" s="255" customFormat="1" ht="25.5">
      <c r="A15" s="268" t="s">
        <v>484</v>
      </c>
      <c r="B15" s="268" t="s">
        <v>485</v>
      </c>
      <c r="C15" s="270" t="s">
        <v>486</v>
      </c>
      <c r="D15" s="269">
        <v>649</v>
      </c>
      <c r="E15" s="265">
        <v>3</v>
      </c>
      <c r="F15" s="265">
        <f t="shared" si="0"/>
        <v>1947</v>
      </c>
      <c r="G15" s="254"/>
    </row>
    <row r="16" spans="1:7" s="255" customFormat="1">
      <c r="A16" s="253" t="s">
        <v>487</v>
      </c>
      <c r="B16" s="266" t="s">
        <v>488</v>
      </c>
      <c r="C16" s="271" t="s">
        <v>489</v>
      </c>
      <c r="D16" s="267">
        <v>847</v>
      </c>
      <c r="E16" s="253">
        <v>1</v>
      </c>
      <c r="F16" s="253">
        <f t="shared" si="0"/>
        <v>847</v>
      </c>
      <c r="G16" s="254"/>
    </row>
    <row r="17" spans="1:7" s="255" customFormat="1">
      <c r="A17" s="265" t="s">
        <v>490</v>
      </c>
      <c r="B17" s="268" t="s">
        <v>491</v>
      </c>
      <c r="C17" s="270" t="s">
        <v>492</v>
      </c>
      <c r="D17" s="269">
        <v>249.89</v>
      </c>
      <c r="E17" s="265">
        <v>4</v>
      </c>
      <c r="F17" s="265">
        <f t="shared" si="0"/>
        <v>999.56</v>
      </c>
      <c r="G17" s="254"/>
    </row>
    <row r="18" spans="1:7" s="255" customFormat="1" ht="25.5">
      <c r="A18" s="266" t="s">
        <v>493</v>
      </c>
      <c r="B18" s="266" t="s">
        <v>494</v>
      </c>
      <c r="C18" s="271" t="s">
        <v>495</v>
      </c>
      <c r="D18" s="275">
        <v>849.88</v>
      </c>
      <c r="E18" s="253">
        <v>20</v>
      </c>
      <c r="F18" s="253">
        <f t="shared" si="0"/>
        <v>16997.599999999999</v>
      </c>
      <c r="G18" s="254"/>
    </row>
    <row r="19" spans="1:7" s="255" customFormat="1">
      <c r="A19" s="268" t="s">
        <v>496</v>
      </c>
      <c r="B19" s="268" t="s">
        <v>497</v>
      </c>
      <c r="C19" s="270" t="s">
        <v>498</v>
      </c>
      <c r="D19" s="269">
        <v>899</v>
      </c>
      <c r="E19" s="265">
        <v>5</v>
      </c>
      <c r="F19" s="265">
        <f t="shared" si="0"/>
        <v>4495</v>
      </c>
      <c r="G19" s="254"/>
    </row>
    <row r="20" spans="1:7" s="255" customFormat="1">
      <c r="A20" s="253" t="s">
        <v>499</v>
      </c>
      <c r="B20" s="266" t="s">
        <v>500</v>
      </c>
      <c r="C20" s="271" t="s">
        <v>501</v>
      </c>
      <c r="D20" s="267">
        <v>24.9</v>
      </c>
      <c r="E20" s="253"/>
      <c r="F20" s="253">
        <f t="shared" si="0"/>
        <v>0</v>
      </c>
      <c r="G20" s="254"/>
    </row>
    <row r="21" spans="1:7" s="255" customFormat="1">
      <c r="A21" s="270" t="s">
        <v>502</v>
      </c>
      <c r="B21" s="268" t="s">
        <v>503</v>
      </c>
      <c r="C21" s="270" t="s">
        <v>504</v>
      </c>
      <c r="D21" s="269">
        <v>579.99</v>
      </c>
      <c r="E21" s="265">
        <v>6</v>
      </c>
      <c r="F21" s="265">
        <f t="shared" si="0"/>
        <v>3479.94</v>
      </c>
      <c r="G21" s="254"/>
    </row>
    <row r="22" spans="1:7" s="255" customFormat="1">
      <c r="A22" s="253" t="s">
        <v>505</v>
      </c>
      <c r="B22" s="268" t="s">
        <v>503</v>
      </c>
      <c r="C22" s="271" t="s">
        <v>504</v>
      </c>
      <c r="D22" s="267">
        <v>239</v>
      </c>
      <c r="E22" s="253">
        <v>12</v>
      </c>
      <c r="F22" s="253">
        <f t="shared" si="0"/>
        <v>2868</v>
      </c>
      <c r="G22" s="254"/>
    </row>
    <row r="23" spans="1:7" s="255" customFormat="1" ht="18" customHeight="1">
      <c r="A23" s="276"/>
      <c r="B23" s="277"/>
      <c r="C23" s="278"/>
      <c r="D23" s="279"/>
      <c r="E23" s="276"/>
      <c r="F23" s="276">
        <f>SUM(F3:F22)</f>
        <v>111973.66999999998</v>
      </c>
      <c r="G23" s="254"/>
    </row>
    <row r="24" spans="1:7" s="255" customFormat="1" ht="18" customHeight="1">
      <c r="A24" s="280"/>
      <c r="B24" s="281"/>
      <c r="C24" s="282"/>
      <c r="D24" s="283"/>
      <c r="E24" s="281"/>
      <c r="F24" s="284"/>
      <c r="G24" s="254"/>
    </row>
    <row r="25" spans="1:7" s="255" customFormat="1">
      <c r="A25" s="285" t="s">
        <v>506</v>
      </c>
      <c r="B25" s="286"/>
      <c r="C25" s="287"/>
      <c r="D25" s="288"/>
      <c r="E25" s="289"/>
      <c r="F25" s="290"/>
      <c r="G25" s="254"/>
    </row>
    <row r="26" spans="1:7" s="255" customFormat="1">
      <c r="A26" s="265" t="s">
        <v>507</v>
      </c>
      <c r="B26" s="265" t="s">
        <v>508</v>
      </c>
      <c r="C26" s="270" t="s">
        <v>509</v>
      </c>
      <c r="D26" s="269">
        <v>2125.9499999999998</v>
      </c>
      <c r="E26" s="265">
        <v>5</v>
      </c>
      <c r="F26" s="265">
        <f t="shared" ref="F26:F35" si="1">D26*E26</f>
        <v>10629.75</v>
      </c>
      <c r="G26" s="254"/>
    </row>
    <row r="27" spans="1:7" s="255" customFormat="1">
      <c r="A27" s="271" t="s">
        <v>510</v>
      </c>
      <c r="B27" s="253" t="s">
        <v>511</v>
      </c>
      <c r="C27" s="271" t="s">
        <v>512</v>
      </c>
      <c r="D27" s="267">
        <v>485.92</v>
      </c>
      <c r="E27" s="253">
        <v>10</v>
      </c>
      <c r="F27" s="253">
        <f t="shared" si="1"/>
        <v>4859.2</v>
      </c>
      <c r="G27" s="254"/>
    </row>
    <row r="28" spans="1:7" s="255" customFormat="1">
      <c r="A28" s="265" t="s">
        <v>513</v>
      </c>
      <c r="B28" s="265" t="s">
        <v>514</v>
      </c>
      <c r="C28" s="270" t="s">
        <v>515</v>
      </c>
      <c r="D28" s="291">
        <v>82.95</v>
      </c>
      <c r="E28" s="265">
        <v>5</v>
      </c>
      <c r="F28" s="265">
        <f t="shared" si="1"/>
        <v>414.75</v>
      </c>
      <c r="G28" s="254"/>
    </row>
    <row r="29" spans="1:7" s="255" customFormat="1">
      <c r="A29" s="276"/>
      <c r="B29" s="276"/>
      <c r="C29" s="278"/>
      <c r="D29" s="279"/>
      <c r="E29" s="276"/>
      <c r="F29" s="276">
        <f>SUM(F26:F28)</f>
        <v>15903.7</v>
      </c>
      <c r="G29" s="254"/>
    </row>
    <row r="30" spans="1:7" s="255" customFormat="1">
      <c r="A30" s="280"/>
      <c r="B30" s="281"/>
      <c r="C30" s="282"/>
      <c r="D30" s="283"/>
      <c r="E30" s="281"/>
      <c r="F30" s="284"/>
      <c r="G30" s="254"/>
    </row>
    <row r="31" spans="1:7" s="255" customFormat="1">
      <c r="A31" s="285" t="s">
        <v>516</v>
      </c>
      <c r="B31" s="289"/>
      <c r="C31" s="289"/>
      <c r="D31" s="289"/>
      <c r="E31" s="289"/>
      <c r="F31" s="290"/>
    </row>
    <row r="32" spans="1:7" s="255" customFormat="1" ht="25.5">
      <c r="A32" s="253" t="s">
        <v>517</v>
      </c>
      <c r="B32" s="266" t="s">
        <v>518</v>
      </c>
      <c r="C32" s="271"/>
      <c r="D32" s="267">
        <v>129</v>
      </c>
      <c r="E32" s="253">
        <v>3</v>
      </c>
      <c r="F32" s="253">
        <f t="shared" si="1"/>
        <v>387</v>
      </c>
    </row>
    <row r="33" spans="1:6" s="255" customFormat="1">
      <c r="A33" s="265" t="s">
        <v>519</v>
      </c>
      <c r="B33" s="268" t="s">
        <v>520</v>
      </c>
      <c r="C33" s="270"/>
      <c r="D33" s="269">
        <v>46.95</v>
      </c>
      <c r="E33" s="265">
        <v>8</v>
      </c>
      <c r="F33" s="265">
        <f t="shared" si="1"/>
        <v>375.6</v>
      </c>
    </row>
    <row r="34" spans="1:6" s="255" customFormat="1">
      <c r="A34" s="271" t="s">
        <v>521</v>
      </c>
      <c r="B34" s="266" t="s">
        <v>522</v>
      </c>
      <c r="C34" s="271"/>
      <c r="D34" s="267">
        <v>884.5</v>
      </c>
      <c r="E34" s="253">
        <v>4</v>
      </c>
      <c r="F34" s="253">
        <f t="shared" si="1"/>
        <v>3538</v>
      </c>
    </row>
    <row r="35" spans="1:6" s="255" customFormat="1">
      <c r="A35" s="265" t="s">
        <v>523</v>
      </c>
      <c r="B35" s="265" t="s">
        <v>524</v>
      </c>
      <c r="C35" s="270"/>
      <c r="D35" s="291">
        <v>29.95</v>
      </c>
      <c r="E35" s="265">
        <v>7</v>
      </c>
      <c r="F35" s="265">
        <f t="shared" si="1"/>
        <v>209.65</v>
      </c>
    </row>
    <row r="36" spans="1:6" s="255" customFormat="1">
      <c r="A36" s="278"/>
      <c r="B36" s="276"/>
      <c r="C36" s="278"/>
      <c r="D36" s="279"/>
      <c r="E36" s="276"/>
      <c r="F36" s="276">
        <f>SUM(F32:F35)</f>
        <v>4510.25</v>
      </c>
    </row>
    <row r="37" spans="1:6" s="255" customFormat="1">
      <c r="A37" s="280"/>
      <c r="B37" s="281"/>
      <c r="C37" s="282"/>
      <c r="D37" s="292"/>
      <c r="E37" s="281"/>
      <c r="F37" s="284"/>
    </row>
    <row r="38" spans="1:6" s="255" customFormat="1">
      <c r="A38" s="285" t="s">
        <v>525</v>
      </c>
      <c r="B38" s="289"/>
      <c r="C38" s="287"/>
      <c r="D38" s="288"/>
      <c r="E38" s="289"/>
      <c r="F38" s="290"/>
    </row>
    <row r="39" spans="1:6" s="255" customFormat="1" ht="42" customHeight="1">
      <c r="A39" s="270" t="s">
        <v>526</v>
      </c>
      <c r="B39" s="270"/>
      <c r="C39" s="268" t="s">
        <v>527</v>
      </c>
      <c r="D39" s="269">
        <v>3049</v>
      </c>
      <c r="E39" s="265">
        <v>42</v>
      </c>
      <c r="F39" s="265">
        <f t="shared" ref="F39:F54" si="2">D39*E39</f>
        <v>128058</v>
      </c>
    </row>
    <row r="40" spans="1:6" s="255" customFormat="1" ht="30.95" customHeight="1">
      <c r="A40" s="271" t="s">
        <v>528</v>
      </c>
      <c r="B40" s="271" t="s">
        <v>529</v>
      </c>
      <c r="C40" s="271"/>
      <c r="D40" s="253">
        <v>179.99</v>
      </c>
      <c r="E40" s="253">
        <v>5</v>
      </c>
      <c r="F40" s="253">
        <f t="shared" si="2"/>
        <v>899.95</v>
      </c>
    </row>
    <row r="41" spans="1:6" s="255" customFormat="1">
      <c r="A41" s="265" t="s">
        <v>530</v>
      </c>
      <c r="B41" s="265"/>
      <c r="C41" s="565"/>
      <c r="D41" s="269"/>
      <c r="E41" s="265"/>
      <c r="F41" s="265">
        <f t="shared" si="2"/>
        <v>0</v>
      </c>
    </row>
    <row r="42" spans="1:6" s="255" customFormat="1">
      <c r="A42" s="253" t="s">
        <v>531</v>
      </c>
      <c r="B42" s="255" t="s">
        <v>532</v>
      </c>
      <c r="C42" s="253" t="s">
        <v>533</v>
      </c>
      <c r="D42" s="293">
        <v>764</v>
      </c>
      <c r="E42" s="253">
        <v>1</v>
      </c>
      <c r="F42" s="253">
        <f t="shared" si="2"/>
        <v>764</v>
      </c>
    </row>
    <row r="43" spans="1:6" s="255" customFormat="1">
      <c r="A43" s="566" t="s">
        <v>534</v>
      </c>
      <c r="B43" s="265"/>
      <c r="C43" s="270"/>
      <c r="D43" s="291">
        <v>799</v>
      </c>
      <c r="E43" s="265">
        <v>2</v>
      </c>
      <c r="F43" s="265">
        <f t="shared" si="2"/>
        <v>1598</v>
      </c>
    </row>
    <row r="44" spans="1:6" s="255" customFormat="1">
      <c r="A44" s="253"/>
      <c r="B44" s="253"/>
      <c r="C44" s="271"/>
      <c r="D44" s="267"/>
      <c r="E44" s="253"/>
      <c r="F44" s="253">
        <f t="shared" si="2"/>
        <v>0</v>
      </c>
    </row>
    <row r="45" spans="1:6" s="255" customFormat="1">
      <c r="A45" s="278"/>
      <c r="B45" s="278"/>
      <c r="C45" s="278"/>
      <c r="D45" s="279"/>
      <c r="E45" s="276"/>
      <c r="F45" s="276">
        <f>SUM(F39:F44)</f>
        <v>131319.95000000001</v>
      </c>
    </row>
    <row r="46" spans="1:6" s="255" customFormat="1">
      <c r="A46" s="294"/>
      <c r="B46" s="282"/>
      <c r="C46" s="282"/>
      <c r="D46" s="281"/>
      <c r="E46" s="281"/>
      <c r="F46" s="284"/>
    </row>
    <row r="47" spans="1:6" s="255" customFormat="1">
      <c r="A47" s="285" t="s">
        <v>535</v>
      </c>
      <c r="B47" s="289"/>
      <c r="C47" s="287"/>
      <c r="D47" s="288"/>
      <c r="E47" s="289"/>
      <c r="F47" s="290"/>
    </row>
    <row r="48" spans="1:6" s="255" customFormat="1">
      <c r="A48" s="253" t="s">
        <v>536</v>
      </c>
      <c r="B48" s="253" t="s">
        <v>537</v>
      </c>
      <c r="C48" s="271"/>
      <c r="D48" s="267">
        <v>18.95</v>
      </c>
      <c r="E48" s="253">
        <v>25</v>
      </c>
      <c r="F48" s="253">
        <f t="shared" si="2"/>
        <v>473.75</v>
      </c>
    </row>
    <row r="49" spans="1:6" s="255" customFormat="1">
      <c r="A49" s="270" t="s">
        <v>538</v>
      </c>
      <c r="B49" s="270" t="s">
        <v>539</v>
      </c>
      <c r="C49" s="270" t="s">
        <v>540</v>
      </c>
      <c r="D49" s="269">
        <v>12.58</v>
      </c>
      <c r="E49" s="265">
        <v>25</v>
      </c>
      <c r="F49" s="265">
        <f t="shared" si="2"/>
        <v>314.5</v>
      </c>
    </row>
    <row r="50" spans="1:6" s="255" customFormat="1">
      <c r="A50" s="271" t="s">
        <v>541</v>
      </c>
      <c r="B50" s="271" t="s">
        <v>542</v>
      </c>
      <c r="C50" s="270" t="s">
        <v>540</v>
      </c>
      <c r="D50" s="253">
        <v>12</v>
      </c>
      <c r="E50" s="253">
        <v>5</v>
      </c>
      <c r="F50" s="253">
        <f t="shared" si="2"/>
        <v>60</v>
      </c>
    </row>
    <row r="51" spans="1:6" s="255" customFormat="1">
      <c r="A51" s="265" t="s">
        <v>543</v>
      </c>
      <c r="B51" s="265" t="s">
        <v>544</v>
      </c>
      <c r="C51" s="270" t="s">
        <v>540</v>
      </c>
      <c r="D51" s="269">
        <v>19.52</v>
      </c>
      <c r="E51" s="265">
        <v>5</v>
      </c>
      <c r="F51" s="265">
        <f t="shared" si="2"/>
        <v>97.6</v>
      </c>
    </row>
    <row r="52" spans="1:6" s="255" customFormat="1">
      <c r="A52" s="253" t="s">
        <v>545</v>
      </c>
      <c r="B52" s="255" t="s">
        <v>546</v>
      </c>
      <c r="C52" s="253" t="s">
        <v>547</v>
      </c>
      <c r="D52" s="253">
        <v>19.95</v>
      </c>
      <c r="E52" s="253">
        <v>3</v>
      </c>
      <c r="F52" s="253">
        <f t="shared" si="2"/>
        <v>59.849999999999994</v>
      </c>
    </row>
    <row r="53" spans="1:6" s="255" customFormat="1">
      <c r="A53" s="265" t="s">
        <v>548</v>
      </c>
      <c r="B53" s="265" t="s">
        <v>549</v>
      </c>
      <c r="C53" s="270"/>
      <c r="D53" s="291">
        <v>9.33</v>
      </c>
      <c r="E53" s="265">
        <v>5</v>
      </c>
      <c r="F53" s="265">
        <f t="shared" si="2"/>
        <v>46.65</v>
      </c>
    </row>
    <row r="54" spans="1:6" s="255" customFormat="1">
      <c r="A54" s="253" t="s">
        <v>550</v>
      </c>
      <c r="B54" s="255" t="s">
        <v>551</v>
      </c>
      <c r="C54" s="271" t="s">
        <v>547</v>
      </c>
      <c r="D54" s="267">
        <v>10.95</v>
      </c>
      <c r="E54" s="253">
        <v>10</v>
      </c>
      <c r="F54" s="253">
        <f t="shared" si="2"/>
        <v>109.5</v>
      </c>
    </row>
    <row r="55" spans="1:6" s="255" customFormat="1">
      <c r="A55" s="276"/>
      <c r="B55" s="276"/>
      <c r="C55" s="276"/>
      <c r="D55" s="276"/>
      <c r="E55" s="276"/>
      <c r="F55" s="276">
        <f>SUM(F48:F54)</f>
        <v>1161.8500000000001</v>
      </c>
    </row>
    <row r="56" spans="1:6" s="255" customFormat="1"/>
    <row r="57" spans="1:6" s="255" customFormat="1"/>
    <row r="58" spans="1:6" s="255" customFormat="1" ht="33" customHeight="1">
      <c r="A58" s="295"/>
      <c r="B58" s="295"/>
      <c r="C58" s="295"/>
      <c r="D58" s="295"/>
      <c r="E58" s="295"/>
      <c r="F58" s="295">
        <f>SUM(F23+F29+F36+F45+F55)</f>
        <v>264869.42</v>
      </c>
    </row>
    <row r="63" spans="1:6">
      <c r="A63" s="255"/>
    </row>
  </sheetData>
  <hyperlinks>
    <hyperlink ref="A43" r:id="rId1"/>
  </hyperlinks>
  <pageMargins left="0.35" right="0.35" top="0.75" bottom="0.55000000000000004" header="0.3" footer="0.3"/>
  <pageSetup orientation="landscape" r:id="rId2"/>
  <headerFooter>
    <oddHeader>&amp;L&amp;"-,Bold"Annual Program Update (APU) Needs Matrix
2013-2014</oddHeader>
    <oddFooter>&amp;LUpdated: 3/17/2014, 8:15 am&amp;CMMART: Video&amp;R Page &amp;P</oddFooter>
  </headerFooter>
</worksheet>
</file>

<file path=xl/worksheets/sheet18.xml><?xml version="1.0" encoding="utf-8"?>
<worksheet xmlns="http://schemas.openxmlformats.org/spreadsheetml/2006/main" xmlns:r="http://schemas.openxmlformats.org/officeDocument/2006/relationships">
  <sheetPr>
    <tabColor theme="0" tint="-0.34998626667073579"/>
  </sheetPr>
  <dimension ref="A1:F48"/>
  <sheetViews>
    <sheetView view="pageLayout" zoomScale="75" zoomScalePageLayoutView="75" workbookViewId="0">
      <selection activeCell="D18" sqref="D18"/>
    </sheetView>
  </sheetViews>
  <sheetFormatPr defaultColWidth="12.5703125" defaultRowHeight="12.75"/>
  <cols>
    <col min="1" max="1" width="35.140625" style="296" customWidth="1"/>
    <col min="2" max="2" width="24.5703125" style="296" customWidth="1"/>
    <col min="3" max="3" width="36.7109375" style="296" customWidth="1"/>
    <col min="4" max="4" width="11" style="296" customWidth="1"/>
    <col min="5" max="5" width="7.5703125" style="296" customWidth="1"/>
    <col min="6" max="6" width="14.5703125" style="296" customWidth="1"/>
    <col min="7" max="16384" width="12.5703125" style="296"/>
  </cols>
  <sheetData>
    <row r="1" spans="1:6">
      <c r="A1" s="573" t="s">
        <v>443</v>
      </c>
      <c r="B1" s="573" t="s">
        <v>444</v>
      </c>
      <c r="C1" s="573" t="s">
        <v>552</v>
      </c>
      <c r="D1" s="574" t="s">
        <v>446</v>
      </c>
      <c r="E1" s="574" t="s">
        <v>447</v>
      </c>
      <c r="F1" s="574" t="s">
        <v>442</v>
      </c>
    </row>
    <row r="2" spans="1:6" ht="15.95" customHeight="1">
      <c r="A2" s="575" t="s">
        <v>553</v>
      </c>
      <c r="B2" s="575" t="s">
        <v>554</v>
      </c>
      <c r="C2" s="576" t="s">
        <v>555</v>
      </c>
      <c r="D2" s="577">
        <v>5.99</v>
      </c>
      <c r="E2" s="578">
        <v>6</v>
      </c>
      <c r="F2" s="578">
        <f>D2*E2</f>
        <v>35.94</v>
      </c>
    </row>
    <row r="3" spans="1:6" ht="15.75">
      <c r="A3" s="579" t="s">
        <v>556</v>
      </c>
      <c r="B3" s="579" t="s">
        <v>557</v>
      </c>
      <c r="C3" s="574" t="s">
        <v>558</v>
      </c>
      <c r="D3" s="580">
        <v>9.99</v>
      </c>
      <c r="E3" s="574">
        <v>2</v>
      </c>
      <c r="F3" s="574">
        <f>D3*E3</f>
        <v>19.98</v>
      </c>
    </row>
    <row r="4" spans="1:6" ht="15.75">
      <c r="A4" s="581" t="s">
        <v>559</v>
      </c>
      <c r="B4" s="575" t="s">
        <v>560</v>
      </c>
      <c r="C4" s="582" t="s">
        <v>561</v>
      </c>
      <c r="D4" s="583">
        <v>24.95</v>
      </c>
      <c r="E4" s="582">
        <v>2</v>
      </c>
      <c r="F4" s="582">
        <f t="shared" ref="F4:F39" si="0">D4*E4</f>
        <v>49.9</v>
      </c>
    </row>
    <row r="5" spans="1:6" ht="15.75">
      <c r="A5" s="579" t="s">
        <v>562</v>
      </c>
      <c r="B5" s="579" t="s">
        <v>563</v>
      </c>
      <c r="C5" s="574" t="s">
        <v>564</v>
      </c>
      <c r="D5" s="580">
        <v>21.95</v>
      </c>
      <c r="E5" s="574">
        <v>2</v>
      </c>
      <c r="F5" s="574">
        <f t="shared" si="0"/>
        <v>43.9</v>
      </c>
    </row>
    <row r="6" spans="1:6" ht="15.75">
      <c r="A6" s="581" t="s">
        <v>565</v>
      </c>
      <c r="B6" s="575" t="s">
        <v>566</v>
      </c>
      <c r="C6" s="584" t="s">
        <v>567</v>
      </c>
      <c r="D6" s="583">
        <v>23.95</v>
      </c>
      <c r="E6" s="582">
        <v>4</v>
      </c>
      <c r="F6" s="582">
        <f t="shared" si="0"/>
        <v>95.8</v>
      </c>
    </row>
    <row r="7" spans="1:6" ht="15.75">
      <c r="A7" s="585" t="s">
        <v>568</v>
      </c>
      <c r="B7" s="579" t="s">
        <v>569</v>
      </c>
      <c r="C7" s="586" t="s">
        <v>570</v>
      </c>
      <c r="D7" s="587">
        <v>10.5</v>
      </c>
      <c r="E7" s="574">
        <v>5</v>
      </c>
      <c r="F7" s="574">
        <f t="shared" si="0"/>
        <v>52.5</v>
      </c>
    </row>
    <row r="8" spans="1:6" ht="15.75">
      <c r="A8" s="581" t="s">
        <v>571</v>
      </c>
      <c r="B8" s="575" t="s">
        <v>572</v>
      </c>
      <c r="C8" s="588" t="s">
        <v>573</v>
      </c>
      <c r="D8" s="583">
        <v>5.8</v>
      </c>
      <c r="E8" s="589">
        <v>3</v>
      </c>
      <c r="F8" s="589">
        <f t="shared" si="0"/>
        <v>17.399999999999999</v>
      </c>
    </row>
    <row r="9" spans="1:6" ht="30" customHeight="1">
      <c r="A9" s="590" t="s">
        <v>574</v>
      </c>
      <c r="B9" s="579" t="s">
        <v>575</v>
      </c>
      <c r="C9" s="586" t="s">
        <v>576</v>
      </c>
      <c r="D9" s="580">
        <v>49.5</v>
      </c>
      <c r="E9" s="574">
        <v>0</v>
      </c>
      <c r="F9" s="574">
        <f t="shared" si="0"/>
        <v>0</v>
      </c>
    </row>
    <row r="10" spans="1:6" ht="15.75">
      <c r="A10" s="581" t="s">
        <v>577</v>
      </c>
      <c r="B10" s="575" t="s">
        <v>578</v>
      </c>
      <c r="C10" s="588" t="s">
        <v>579</v>
      </c>
      <c r="D10" s="583">
        <v>39.99</v>
      </c>
      <c r="E10" s="589">
        <v>3</v>
      </c>
      <c r="F10" s="589">
        <f t="shared" si="0"/>
        <v>119.97</v>
      </c>
    </row>
    <row r="11" spans="1:6" ht="15.75">
      <c r="A11" s="579" t="s">
        <v>580</v>
      </c>
      <c r="B11" s="579" t="s">
        <v>581</v>
      </c>
      <c r="C11" s="586" t="s">
        <v>582</v>
      </c>
      <c r="D11" s="580">
        <v>20.95</v>
      </c>
      <c r="E11" s="574">
        <v>8</v>
      </c>
      <c r="F11" s="574">
        <f t="shared" si="0"/>
        <v>167.6</v>
      </c>
    </row>
    <row r="12" spans="1:6" ht="27.95" customHeight="1">
      <c r="A12" s="581" t="s">
        <v>583</v>
      </c>
      <c r="B12" s="575" t="s">
        <v>584</v>
      </c>
      <c r="C12" s="588" t="s">
        <v>585</v>
      </c>
      <c r="D12" s="583">
        <v>39.950000000000003</v>
      </c>
      <c r="E12" s="589">
        <v>0</v>
      </c>
      <c r="F12" s="589">
        <f t="shared" si="0"/>
        <v>0</v>
      </c>
    </row>
    <row r="13" spans="1:6" ht="17.100000000000001" customHeight="1">
      <c r="A13" s="585" t="s">
        <v>586</v>
      </c>
      <c r="B13" s="579" t="s">
        <v>587</v>
      </c>
      <c r="C13" s="586" t="s">
        <v>588</v>
      </c>
      <c r="D13" s="580">
        <v>99.95</v>
      </c>
      <c r="E13" s="574">
        <v>1</v>
      </c>
      <c r="F13" s="574">
        <f t="shared" si="0"/>
        <v>99.95</v>
      </c>
    </row>
    <row r="14" spans="1:6" ht="15.75">
      <c r="A14" s="591" t="s">
        <v>589</v>
      </c>
      <c r="B14" s="575" t="s">
        <v>590</v>
      </c>
      <c r="C14" s="588" t="s">
        <v>591</v>
      </c>
      <c r="D14" s="583">
        <v>20.95</v>
      </c>
      <c r="E14" s="589">
        <v>8</v>
      </c>
      <c r="F14" s="589">
        <f t="shared" si="0"/>
        <v>167.6</v>
      </c>
    </row>
    <row r="15" spans="1:6" ht="15.75">
      <c r="A15" s="579" t="s">
        <v>592</v>
      </c>
      <c r="B15" s="579" t="s">
        <v>593</v>
      </c>
      <c r="C15" s="586" t="s">
        <v>594</v>
      </c>
      <c r="D15" s="580">
        <v>24.95</v>
      </c>
      <c r="E15" s="574">
        <v>1</v>
      </c>
      <c r="F15" s="574">
        <f t="shared" si="0"/>
        <v>24.95</v>
      </c>
    </row>
    <row r="16" spans="1:6" ht="15.75">
      <c r="A16" s="581" t="s">
        <v>595</v>
      </c>
      <c r="B16" s="575" t="s">
        <v>596</v>
      </c>
      <c r="C16" s="588" t="s">
        <v>597</v>
      </c>
      <c r="D16" s="583">
        <v>469.95</v>
      </c>
      <c r="E16" s="589">
        <v>1</v>
      </c>
      <c r="F16" s="589">
        <f t="shared" si="0"/>
        <v>469.95</v>
      </c>
    </row>
    <row r="17" spans="1:6" ht="15.75">
      <c r="A17" s="592" t="s">
        <v>598</v>
      </c>
      <c r="B17" s="579" t="s">
        <v>599</v>
      </c>
      <c r="C17" s="586" t="s">
        <v>600</v>
      </c>
      <c r="D17" s="593">
        <v>299</v>
      </c>
      <c r="E17" s="574">
        <v>2</v>
      </c>
      <c r="F17" s="574">
        <f t="shared" si="0"/>
        <v>598</v>
      </c>
    </row>
    <row r="18" spans="1:6" ht="15.75">
      <c r="A18" s="591" t="s">
        <v>601</v>
      </c>
      <c r="B18" s="575" t="s">
        <v>602</v>
      </c>
      <c r="C18" s="588" t="s">
        <v>603</v>
      </c>
      <c r="D18" s="594">
        <v>439.95</v>
      </c>
      <c r="E18" s="589">
        <v>4</v>
      </c>
      <c r="F18" s="589">
        <f t="shared" si="0"/>
        <v>1759.8</v>
      </c>
    </row>
    <row r="19" spans="1:6" ht="15.75">
      <c r="A19" s="579" t="s">
        <v>604</v>
      </c>
      <c r="B19" s="579" t="s">
        <v>514</v>
      </c>
      <c r="C19" s="586" t="s">
        <v>605</v>
      </c>
      <c r="D19" s="580">
        <v>82.95</v>
      </c>
      <c r="E19" s="574">
        <v>0</v>
      </c>
      <c r="F19" s="574">
        <f t="shared" si="0"/>
        <v>0</v>
      </c>
    </row>
    <row r="20" spans="1:6" ht="15.75">
      <c r="A20" s="581" t="s">
        <v>606</v>
      </c>
      <c r="B20" s="575" t="s">
        <v>491</v>
      </c>
      <c r="C20" s="588" t="s">
        <v>607</v>
      </c>
      <c r="D20" s="583">
        <v>249.89</v>
      </c>
      <c r="E20" s="589">
        <v>2</v>
      </c>
      <c r="F20" s="589">
        <f t="shared" si="0"/>
        <v>499.78</v>
      </c>
    </row>
    <row r="21" spans="1:6" ht="15.75">
      <c r="A21" s="579" t="s">
        <v>608</v>
      </c>
      <c r="B21" s="579" t="s">
        <v>609</v>
      </c>
      <c r="C21" s="586" t="s">
        <v>610</v>
      </c>
      <c r="D21" s="580">
        <v>12</v>
      </c>
      <c r="E21" s="574">
        <v>10</v>
      </c>
      <c r="F21" s="574">
        <f t="shared" si="0"/>
        <v>120</v>
      </c>
    </row>
    <row r="22" spans="1:6" ht="15.75">
      <c r="A22" s="581" t="s">
        <v>523</v>
      </c>
      <c r="B22" s="575" t="s">
        <v>524</v>
      </c>
      <c r="C22" s="588"/>
      <c r="D22" s="583">
        <v>29.95</v>
      </c>
      <c r="E22" s="589">
        <v>4</v>
      </c>
      <c r="F22" s="589">
        <f t="shared" si="0"/>
        <v>119.8</v>
      </c>
    </row>
    <row r="23" spans="1:6" ht="15.75">
      <c r="A23" s="579" t="s">
        <v>548</v>
      </c>
      <c r="B23" s="579" t="s">
        <v>611</v>
      </c>
      <c r="C23" s="586"/>
      <c r="D23" s="580">
        <v>9.33</v>
      </c>
      <c r="E23" s="574">
        <v>0</v>
      </c>
      <c r="F23" s="574">
        <f t="shared" si="0"/>
        <v>0</v>
      </c>
    </row>
    <row r="24" spans="1:6" ht="15.75">
      <c r="A24" s="588" t="s">
        <v>612</v>
      </c>
      <c r="B24" s="575" t="s">
        <v>613</v>
      </c>
      <c r="C24" s="588" t="s">
        <v>610</v>
      </c>
      <c r="D24" s="583">
        <v>9.98</v>
      </c>
      <c r="E24" s="589">
        <v>15</v>
      </c>
      <c r="F24" s="589">
        <f t="shared" si="0"/>
        <v>149.70000000000002</v>
      </c>
    </row>
    <row r="25" spans="1:6" ht="15.75">
      <c r="A25" s="579" t="s">
        <v>614</v>
      </c>
      <c r="B25" s="579" t="s">
        <v>615</v>
      </c>
      <c r="C25" s="586" t="s">
        <v>616</v>
      </c>
      <c r="D25" s="580">
        <v>9.99</v>
      </c>
      <c r="E25" s="574">
        <v>10</v>
      </c>
      <c r="F25" s="574">
        <f t="shared" si="0"/>
        <v>99.9</v>
      </c>
    </row>
    <row r="26" spans="1:6" ht="15.75">
      <c r="A26" s="581" t="s">
        <v>617</v>
      </c>
      <c r="B26" s="575" t="s">
        <v>618</v>
      </c>
      <c r="C26" s="588" t="s">
        <v>619</v>
      </c>
      <c r="D26" s="583">
        <v>39.950000000000003</v>
      </c>
      <c r="E26" s="589">
        <v>4</v>
      </c>
      <c r="F26" s="589">
        <f t="shared" si="0"/>
        <v>159.80000000000001</v>
      </c>
    </row>
    <row r="27" spans="1:6" ht="15.75">
      <c r="A27" s="579" t="s">
        <v>620</v>
      </c>
      <c r="B27" s="579" t="s">
        <v>621</v>
      </c>
      <c r="C27" s="586"/>
      <c r="D27" s="580">
        <v>48.54</v>
      </c>
      <c r="E27" s="574">
        <v>0</v>
      </c>
      <c r="F27" s="574">
        <f t="shared" si="0"/>
        <v>0</v>
      </c>
    </row>
    <row r="28" spans="1:6" ht="15.75">
      <c r="A28" s="581" t="s">
        <v>622</v>
      </c>
      <c r="B28" s="575" t="s">
        <v>623</v>
      </c>
      <c r="C28" s="588" t="s">
        <v>624</v>
      </c>
      <c r="D28" s="583">
        <v>29.95</v>
      </c>
      <c r="E28" s="589">
        <v>1</v>
      </c>
      <c r="F28" s="589">
        <f t="shared" si="0"/>
        <v>29.95</v>
      </c>
    </row>
    <row r="29" spans="1:6" ht="15.75">
      <c r="A29" s="586" t="s">
        <v>625</v>
      </c>
      <c r="B29" s="579" t="s">
        <v>626</v>
      </c>
      <c r="C29" s="586" t="s">
        <v>627</v>
      </c>
      <c r="D29" s="580">
        <v>14.99</v>
      </c>
      <c r="E29" s="574">
        <v>0</v>
      </c>
      <c r="F29" s="574">
        <f t="shared" si="0"/>
        <v>0</v>
      </c>
    </row>
    <row r="30" spans="1:6" ht="15.75">
      <c r="A30" s="581" t="s">
        <v>496</v>
      </c>
      <c r="B30" s="575" t="s">
        <v>497</v>
      </c>
      <c r="C30" s="588" t="s">
        <v>628</v>
      </c>
      <c r="D30" s="595">
        <v>899</v>
      </c>
      <c r="E30" s="589">
        <v>2</v>
      </c>
      <c r="F30" s="589">
        <f t="shared" si="0"/>
        <v>1798</v>
      </c>
    </row>
    <row r="31" spans="1:6" ht="15.75">
      <c r="A31" s="579" t="s">
        <v>629</v>
      </c>
      <c r="B31" s="579" t="s">
        <v>630</v>
      </c>
      <c r="C31" s="586" t="s">
        <v>631</v>
      </c>
      <c r="D31" s="580">
        <v>19.989999999999998</v>
      </c>
      <c r="E31" s="574">
        <v>2</v>
      </c>
      <c r="F31" s="574">
        <f t="shared" si="0"/>
        <v>39.979999999999997</v>
      </c>
    </row>
    <row r="32" spans="1:6" ht="15.75">
      <c r="A32" s="588" t="s">
        <v>632</v>
      </c>
      <c r="B32" s="575" t="s">
        <v>633</v>
      </c>
      <c r="C32" s="588" t="s">
        <v>634</v>
      </c>
      <c r="D32" s="594">
        <v>379</v>
      </c>
      <c r="E32" s="589">
        <v>0</v>
      </c>
      <c r="F32" s="589">
        <f t="shared" si="0"/>
        <v>0</v>
      </c>
    </row>
    <row r="33" spans="1:6" ht="26.25">
      <c r="A33" s="596" t="s">
        <v>635</v>
      </c>
      <c r="B33" s="579" t="s">
        <v>636</v>
      </c>
      <c r="C33" s="597" t="s">
        <v>637</v>
      </c>
      <c r="D33" s="587">
        <v>499.99</v>
      </c>
      <c r="E33" s="574">
        <v>1</v>
      </c>
      <c r="F33" s="574">
        <f t="shared" si="0"/>
        <v>499.99</v>
      </c>
    </row>
    <row r="34" spans="1:6" ht="15.75">
      <c r="A34" s="589" t="s">
        <v>638</v>
      </c>
      <c r="B34" s="575" t="s">
        <v>639</v>
      </c>
      <c r="C34" s="589" t="s">
        <v>640</v>
      </c>
      <c r="D34" s="594">
        <v>24.9</v>
      </c>
      <c r="E34" s="589">
        <v>2</v>
      </c>
      <c r="F34" s="589">
        <f t="shared" si="0"/>
        <v>49.8</v>
      </c>
    </row>
    <row r="35" spans="1:6" ht="15.75">
      <c r="A35" s="574" t="s">
        <v>641</v>
      </c>
      <c r="B35" s="579" t="s">
        <v>642</v>
      </c>
      <c r="C35" s="574" t="s">
        <v>643</v>
      </c>
      <c r="D35" s="574">
        <v>649</v>
      </c>
      <c r="E35" s="574">
        <v>1</v>
      </c>
      <c r="F35" s="574">
        <f t="shared" si="0"/>
        <v>649</v>
      </c>
    </row>
    <row r="36" spans="1:6" ht="15.75">
      <c r="A36" s="589" t="s">
        <v>644</v>
      </c>
      <c r="B36" s="575" t="s">
        <v>645</v>
      </c>
      <c r="C36" s="589" t="s">
        <v>646</v>
      </c>
      <c r="D36" s="589">
        <v>199.88</v>
      </c>
      <c r="E36" s="589">
        <v>1</v>
      </c>
      <c r="F36" s="589">
        <f t="shared" si="0"/>
        <v>199.88</v>
      </c>
    </row>
    <row r="37" spans="1:6" ht="15.75">
      <c r="A37" s="574" t="s">
        <v>647</v>
      </c>
      <c r="B37" s="579" t="s">
        <v>581</v>
      </c>
      <c r="C37" s="574" t="s">
        <v>648</v>
      </c>
      <c r="D37" s="574">
        <v>4.1500000000000004</v>
      </c>
      <c r="E37" s="574">
        <v>1</v>
      </c>
      <c r="F37" s="574">
        <f t="shared" si="0"/>
        <v>4.1500000000000004</v>
      </c>
    </row>
    <row r="38" spans="1:6" ht="15.75">
      <c r="A38" s="589" t="s">
        <v>649</v>
      </c>
      <c r="B38" s="575" t="s">
        <v>650</v>
      </c>
      <c r="C38" s="589" t="s">
        <v>651</v>
      </c>
      <c r="D38" s="589">
        <v>42.95</v>
      </c>
      <c r="E38" s="589">
        <v>4</v>
      </c>
      <c r="F38" s="589">
        <f t="shared" si="0"/>
        <v>171.8</v>
      </c>
    </row>
    <row r="39" spans="1:6" ht="15.75">
      <c r="A39" s="574" t="s">
        <v>652</v>
      </c>
      <c r="B39" s="579" t="s">
        <v>653</v>
      </c>
      <c r="C39" s="574" t="s">
        <v>654</v>
      </c>
      <c r="D39" s="574">
        <v>17.149999999999999</v>
      </c>
      <c r="E39" s="574">
        <v>3</v>
      </c>
      <c r="F39" s="574">
        <f t="shared" si="0"/>
        <v>51.449999999999996</v>
      </c>
    </row>
    <row r="40" spans="1:6">
      <c r="A40" s="598"/>
      <c r="B40" s="598"/>
      <c r="C40" s="599" t="s">
        <v>655</v>
      </c>
      <c r="D40" s="598"/>
      <c r="E40" s="598"/>
      <c r="F40" s="598">
        <f>SUM(F2:F39)</f>
        <v>8366.2199999999993</v>
      </c>
    </row>
    <row r="43" spans="1:6" ht="27" customHeight="1">
      <c r="A43" s="297" t="s">
        <v>656</v>
      </c>
      <c r="B43" s="298"/>
      <c r="C43" s="298"/>
      <c r="D43" s="298"/>
      <c r="E43" s="298"/>
      <c r="F43" s="298"/>
    </row>
    <row r="44" spans="1:6" ht="30" customHeight="1">
      <c r="A44" s="299" t="s">
        <v>657</v>
      </c>
      <c r="B44" s="299"/>
      <c r="C44" s="298"/>
      <c r="D44" s="300"/>
      <c r="E44" s="298"/>
      <c r="F44" s="298"/>
    </row>
    <row r="45" spans="1:6">
      <c r="A45" s="298" t="s">
        <v>658</v>
      </c>
      <c r="B45" s="298"/>
      <c r="C45" s="298"/>
      <c r="D45" s="298"/>
      <c r="E45" s="298"/>
      <c r="F45" s="298"/>
    </row>
    <row r="46" spans="1:6">
      <c r="A46" s="296" t="s">
        <v>659</v>
      </c>
    </row>
    <row r="47" spans="1:6">
      <c r="A47" s="296" t="s">
        <v>660</v>
      </c>
    </row>
    <row r="48" spans="1:6">
      <c r="A48" s="296" t="s">
        <v>661</v>
      </c>
    </row>
  </sheetData>
  <pageMargins left="0.35" right="0.35" top="0.75" bottom="0.55000000000000004" header="0.3" footer="0.3"/>
  <pageSetup orientation="landscape" r:id="rId1"/>
  <headerFooter>
    <oddHeader>&amp;L&amp;"-,Bold"Annual Program Update (APU) Needs Matrix
2013-2014</oddHeader>
    <oddFooter>&amp;LUpdated: 3/17/2014, 8:15 am&amp;CMMART Vid.EquipF2013TopPriority&amp;R Page &amp;P</oddFooter>
  </headerFooter>
</worksheet>
</file>

<file path=xl/worksheets/sheet19.xml><?xml version="1.0" encoding="utf-8"?>
<worksheet xmlns="http://schemas.openxmlformats.org/spreadsheetml/2006/main" xmlns:r="http://schemas.openxmlformats.org/officeDocument/2006/relationships">
  <sheetPr>
    <tabColor theme="0" tint="-0.34998626667073579"/>
  </sheetPr>
  <dimension ref="A1:G81"/>
  <sheetViews>
    <sheetView view="pageLayout" zoomScaleNormal="75" workbookViewId="0">
      <selection activeCell="E18" sqref="E18"/>
    </sheetView>
  </sheetViews>
  <sheetFormatPr defaultRowHeight="12.75"/>
  <cols>
    <col min="1" max="1" width="7.5703125" style="359" customWidth="1"/>
    <col min="2" max="2" width="15.140625" style="359" customWidth="1"/>
    <col min="3" max="3" width="35.5703125" style="309" customWidth="1"/>
    <col min="4" max="4" width="11.7109375" style="309" customWidth="1"/>
    <col min="5" max="5" width="11" style="309" bestFit="1" customWidth="1"/>
    <col min="6" max="6" width="10" style="309" customWidth="1"/>
    <col min="7" max="7" width="8" style="309" bestFit="1" customWidth="1"/>
    <col min="8" max="16384" width="9.140625" style="309"/>
  </cols>
  <sheetData>
    <row r="1" spans="1:7" ht="22.5" customHeight="1">
      <c r="A1" s="706" t="s">
        <v>691</v>
      </c>
      <c r="B1" s="706"/>
      <c r="C1" s="706"/>
      <c r="D1" s="706"/>
      <c r="E1" s="706"/>
      <c r="F1" s="706"/>
      <c r="G1" s="308"/>
    </row>
    <row r="2" spans="1:7" ht="22.5" customHeight="1">
      <c r="A2" s="697"/>
      <c r="B2" s="697"/>
      <c r="C2" s="697"/>
      <c r="D2" s="697"/>
      <c r="E2" s="697"/>
      <c r="F2" s="697"/>
      <c r="G2" s="308"/>
    </row>
    <row r="3" spans="1:7" ht="22.5" customHeight="1">
      <c r="A3" s="698" t="s">
        <v>832</v>
      </c>
      <c r="B3" s="699"/>
      <c r="C3" s="699"/>
      <c r="D3" s="699"/>
      <c r="E3" s="699"/>
      <c r="F3" s="700"/>
      <c r="G3" s="308"/>
    </row>
    <row r="4" spans="1:7" ht="30" customHeight="1">
      <c r="A4" s="404" t="s">
        <v>693</v>
      </c>
      <c r="B4" s="404" t="s">
        <v>694</v>
      </c>
      <c r="C4" s="405" t="s">
        <v>695</v>
      </c>
      <c r="D4" s="405" t="s">
        <v>696</v>
      </c>
      <c r="E4" s="405" t="s">
        <v>697</v>
      </c>
      <c r="F4" s="405" t="s">
        <v>397</v>
      </c>
      <c r="G4" s="308"/>
    </row>
    <row r="5" spans="1:7" ht="20.100000000000001" customHeight="1">
      <c r="A5" s="325">
        <v>1</v>
      </c>
      <c r="B5" s="325" t="s">
        <v>833</v>
      </c>
      <c r="C5" s="326" t="s">
        <v>834</v>
      </c>
      <c r="D5" s="327">
        <v>140</v>
      </c>
      <c r="E5" s="328">
        <v>10</v>
      </c>
      <c r="F5" s="328">
        <f>D5*E5</f>
        <v>1400</v>
      </c>
      <c r="G5" s="308"/>
    </row>
    <row r="6" spans="1:7" ht="20.100000000000001" customHeight="1">
      <c r="A6" s="325">
        <v>2</v>
      </c>
      <c r="B6" s="325" t="s">
        <v>835</v>
      </c>
      <c r="C6" s="567" t="s">
        <v>836</v>
      </c>
      <c r="D6" s="327">
        <v>140</v>
      </c>
      <c r="E6" s="328">
        <v>15</v>
      </c>
      <c r="F6" s="328">
        <f>D6*E6</f>
        <v>2100</v>
      </c>
      <c r="G6" s="308"/>
    </row>
    <row r="7" spans="1:7" ht="20.100000000000001" customHeight="1">
      <c r="A7" s="325">
        <v>3</v>
      </c>
      <c r="B7" s="325" t="s">
        <v>837</v>
      </c>
      <c r="C7" s="567"/>
      <c r="D7" s="327"/>
      <c r="E7" s="328"/>
      <c r="F7" s="328"/>
      <c r="G7" s="308"/>
    </row>
    <row r="8" spans="1:7" ht="20.100000000000001" customHeight="1">
      <c r="A8" s="325">
        <v>4</v>
      </c>
      <c r="B8" s="325"/>
      <c r="C8" s="326" t="s">
        <v>838</v>
      </c>
      <c r="D8" s="327">
        <v>1</v>
      </c>
      <c r="E8" s="328">
        <v>24.99</v>
      </c>
      <c r="F8" s="328">
        <f t="shared" ref="F8:F22" si="0">D8*E8</f>
        <v>24.99</v>
      </c>
      <c r="G8" s="308"/>
    </row>
    <row r="9" spans="1:7" ht="20.100000000000001" customHeight="1">
      <c r="A9" s="325">
        <v>5</v>
      </c>
      <c r="B9" s="325"/>
      <c r="C9" s="326" t="s">
        <v>839</v>
      </c>
      <c r="D9" s="327">
        <v>4</v>
      </c>
      <c r="E9" s="328">
        <v>21.04</v>
      </c>
      <c r="F9" s="328">
        <f t="shared" si="0"/>
        <v>84.16</v>
      </c>
      <c r="G9" s="308"/>
    </row>
    <row r="10" spans="1:7" ht="20.100000000000001" customHeight="1">
      <c r="A10" s="325">
        <v>6</v>
      </c>
      <c r="B10" s="325"/>
      <c r="C10" s="326" t="s">
        <v>840</v>
      </c>
      <c r="D10" s="327">
        <v>3</v>
      </c>
      <c r="E10" s="328">
        <v>9.01</v>
      </c>
      <c r="F10" s="328">
        <f t="shared" si="0"/>
        <v>27.03</v>
      </c>
      <c r="G10" s="308"/>
    </row>
    <row r="11" spans="1:7" ht="20.100000000000001" customHeight="1">
      <c r="A11" s="325">
        <v>7</v>
      </c>
      <c r="B11" s="325"/>
      <c r="C11" s="326" t="s">
        <v>841</v>
      </c>
      <c r="D11" s="327">
        <v>2</v>
      </c>
      <c r="E11" s="328">
        <v>5.09</v>
      </c>
      <c r="F11" s="328">
        <f t="shared" si="0"/>
        <v>10.18</v>
      </c>
      <c r="G11" s="308"/>
    </row>
    <row r="12" spans="1:7" ht="20.100000000000001" customHeight="1">
      <c r="A12" s="325">
        <v>8</v>
      </c>
      <c r="B12" s="325"/>
      <c r="C12" s="326" t="s">
        <v>842</v>
      </c>
      <c r="D12" s="327">
        <v>2</v>
      </c>
      <c r="E12" s="328">
        <v>14.44</v>
      </c>
      <c r="F12" s="328">
        <f t="shared" si="0"/>
        <v>28.88</v>
      </c>
      <c r="G12" s="308"/>
    </row>
    <row r="13" spans="1:7" ht="20.100000000000001" customHeight="1">
      <c r="A13" s="325">
        <v>9</v>
      </c>
      <c r="B13" s="325"/>
      <c r="C13" s="326" t="s">
        <v>843</v>
      </c>
      <c r="D13" s="327">
        <v>4</v>
      </c>
      <c r="E13" s="328">
        <v>1.07</v>
      </c>
      <c r="F13" s="328">
        <f t="shared" si="0"/>
        <v>4.28</v>
      </c>
      <c r="G13" s="308"/>
    </row>
    <row r="14" spans="1:7" ht="20.100000000000001" customHeight="1">
      <c r="A14" s="325">
        <v>10</v>
      </c>
      <c r="B14" s="325"/>
      <c r="C14" s="326" t="s">
        <v>844</v>
      </c>
      <c r="D14" s="327">
        <v>4</v>
      </c>
      <c r="E14" s="328">
        <v>7.49</v>
      </c>
      <c r="F14" s="328">
        <f t="shared" si="0"/>
        <v>29.96</v>
      </c>
      <c r="G14" s="308"/>
    </row>
    <row r="15" spans="1:7" ht="20.100000000000001" customHeight="1">
      <c r="A15" s="325">
        <v>11</v>
      </c>
      <c r="B15" s="325"/>
      <c r="C15" s="326" t="s">
        <v>845</v>
      </c>
      <c r="D15" s="327">
        <v>2</v>
      </c>
      <c r="E15" s="328">
        <v>9.9499999999999993</v>
      </c>
      <c r="F15" s="328">
        <f t="shared" si="0"/>
        <v>19.899999999999999</v>
      </c>
      <c r="G15" s="308"/>
    </row>
    <row r="16" spans="1:7" ht="20.100000000000001" customHeight="1">
      <c r="A16" s="325">
        <v>12</v>
      </c>
      <c r="B16" s="325"/>
      <c r="C16" s="326" t="s">
        <v>846</v>
      </c>
      <c r="D16" s="327">
        <v>2</v>
      </c>
      <c r="E16" s="328">
        <v>5.99</v>
      </c>
      <c r="F16" s="328">
        <f t="shared" si="0"/>
        <v>11.98</v>
      </c>
      <c r="G16" s="308"/>
    </row>
    <row r="17" spans="1:7" ht="20.100000000000001" customHeight="1">
      <c r="A17" s="325">
        <v>13</v>
      </c>
      <c r="B17" s="325"/>
      <c r="C17" s="326" t="s">
        <v>847</v>
      </c>
      <c r="D17" s="327">
        <v>2</v>
      </c>
      <c r="E17" s="328">
        <v>28.99</v>
      </c>
      <c r="F17" s="328">
        <f t="shared" si="0"/>
        <v>57.98</v>
      </c>
      <c r="G17" s="308"/>
    </row>
    <row r="18" spans="1:7" ht="20.100000000000001" customHeight="1">
      <c r="A18" s="325">
        <v>14</v>
      </c>
      <c r="B18" s="325"/>
      <c r="C18" s="326" t="s">
        <v>848</v>
      </c>
      <c r="D18" s="327">
        <v>2</v>
      </c>
      <c r="E18" s="328">
        <v>13.94</v>
      </c>
      <c r="F18" s="328">
        <f t="shared" si="0"/>
        <v>27.88</v>
      </c>
      <c r="G18" s="308"/>
    </row>
    <row r="19" spans="1:7" ht="20.100000000000001" customHeight="1">
      <c r="A19" s="325">
        <v>15</v>
      </c>
      <c r="B19" s="325"/>
      <c r="C19" s="326" t="s">
        <v>849</v>
      </c>
      <c r="D19" s="327">
        <v>4</v>
      </c>
      <c r="E19" s="328">
        <v>12.99</v>
      </c>
      <c r="F19" s="328">
        <f t="shared" si="0"/>
        <v>51.96</v>
      </c>
      <c r="G19" s="308"/>
    </row>
    <row r="20" spans="1:7" ht="20.100000000000001" customHeight="1">
      <c r="A20" s="325">
        <v>16</v>
      </c>
      <c r="B20" s="325" t="s">
        <v>850</v>
      </c>
      <c r="C20" s="326"/>
      <c r="D20" s="327"/>
      <c r="E20" s="328">
        <v>0</v>
      </c>
      <c r="F20" s="328">
        <f t="shared" si="0"/>
        <v>0</v>
      </c>
      <c r="G20" s="308"/>
    </row>
    <row r="21" spans="1:7" ht="20.100000000000001" customHeight="1">
      <c r="A21" s="325">
        <v>17</v>
      </c>
      <c r="B21" s="325"/>
      <c r="C21" s="326" t="s">
        <v>851</v>
      </c>
      <c r="D21" s="327">
        <v>2</v>
      </c>
      <c r="E21" s="328">
        <v>500</v>
      </c>
      <c r="F21" s="328">
        <f t="shared" si="0"/>
        <v>1000</v>
      </c>
      <c r="G21" s="308"/>
    </row>
    <row r="22" spans="1:7" ht="20.100000000000001" customHeight="1">
      <c r="A22" s="325">
        <v>18</v>
      </c>
      <c r="B22" s="325"/>
      <c r="C22" s="326" t="s">
        <v>852</v>
      </c>
      <c r="D22" s="327">
        <v>2</v>
      </c>
      <c r="E22" s="328">
        <v>500</v>
      </c>
      <c r="F22" s="328">
        <f t="shared" si="0"/>
        <v>1000</v>
      </c>
      <c r="G22" s="308"/>
    </row>
    <row r="23" spans="1:7" ht="20.100000000000001" customHeight="1">
      <c r="A23" s="325">
        <v>19</v>
      </c>
      <c r="B23" s="325"/>
      <c r="C23" s="326" t="s">
        <v>853</v>
      </c>
      <c r="D23" s="327"/>
      <c r="E23" s="328">
        <v>0</v>
      </c>
      <c r="F23" s="328">
        <v>9200</v>
      </c>
      <c r="G23" s="308"/>
    </row>
    <row r="24" spans="1:7" ht="20.100000000000001" customHeight="1">
      <c r="A24" s="325">
        <v>20</v>
      </c>
      <c r="B24" s="325"/>
      <c r="C24" s="326" t="s">
        <v>854</v>
      </c>
      <c r="D24" s="327"/>
      <c r="E24" s="328">
        <v>0</v>
      </c>
      <c r="F24" s="328">
        <v>300</v>
      </c>
      <c r="G24" s="308"/>
    </row>
    <row r="25" spans="1:7" ht="20.100000000000001" customHeight="1">
      <c r="A25" s="428"/>
      <c r="B25" s="428"/>
      <c r="C25" s="429"/>
      <c r="D25" s="568"/>
      <c r="E25" s="430"/>
      <c r="F25" s="430"/>
      <c r="G25" s="308"/>
    </row>
    <row r="26" spans="1:7" ht="20.100000000000001" customHeight="1">
      <c r="A26" s="325"/>
      <c r="B26" s="325"/>
      <c r="C26" s="326" t="s">
        <v>724</v>
      </c>
      <c r="D26" s="327"/>
      <c r="E26" s="328"/>
      <c r="F26" s="328">
        <f>SUM(F5:F25)</f>
        <v>15379.18</v>
      </c>
      <c r="G26" s="308"/>
    </row>
    <row r="27" spans="1:7" ht="20.100000000000001" customHeight="1">
      <c r="A27" s="325"/>
      <c r="B27" s="325"/>
      <c r="C27" s="326" t="s">
        <v>725</v>
      </c>
      <c r="D27" s="327"/>
      <c r="E27" s="328"/>
      <c r="F27" s="328">
        <f>F26*0.0925</f>
        <v>1422.5741499999999</v>
      </c>
      <c r="G27" s="308"/>
    </row>
    <row r="28" spans="1:7" ht="20.100000000000001" customHeight="1">
      <c r="A28" s="325"/>
      <c r="B28" s="325"/>
      <c r="C28" s="326" t="s">
        <v>726</v>
      </c>
      <c r="D28" s="327"/>
      <c r="E28" s="328"/>
      <c r="F28" s="328"/>
      <c r="G28" s="308"/>
    </row>
    <row r="29" spans="1:7" ht="20.100000000000001" customHeight="1">
      <c r="A29" s="569"/>
      <c r="B29" s="569"/>
      <c r="C29" s="570" t="s">
        <v>442</v>
      </c>
      <c r="D29" s="571"/>
      <c r="E29" s="572">
        <f>SUM(E5:E24)</f>
        <v>1179.99</v>
      </c>
      <c r="F29" s="572">
        <f>F26+F27+F28</f>
        <v>16801.754150000001</v>
      </c>
    </row>
    <row r="30" spans="1:7" s="412" customFormat="1">
      <c r="A30" s="408"/>
      <c r="B30" s="408"/>
      <c r="C30" s="409"/>
      <c r="D30" s="410"/>
      <c r="E30" s="411"/>
      <c r="F30" s="411"/>
    </row>
    <row r="31" spans="1:7" ht="13.5" thickBot="1">
      <c r="A31" s="334"/>
      <c r="B31" s="334"/>
    </row>
    <row r="32" spans="1:7" s="336" customFormat="1" ht="25.5" customHeight="1">
      <c r="A32" s="335"/>
      <c r="B32" s="707" t="s">
        <v>727</v>
      </c>
      <c r="C32" s="708"/>
      <c r="D32" s="708"/>
      <c r="E32" s="708"/>
      <c r="F32" s="709"/>
    </row>
    <row r="33" spans="1:6" ht="13.5" thickBot="1">
      <c r="A33" s="334"/>
      <c r="B33" s="413"/>
      <c r="C33" s="414"/>
      <c r="D33" s="414"/>
      <c r="E33" s="414"/>
      <c r="F33" s="415"/>
    </row>
    <row r="34" spans="1:6">
      <c r="A34" s="334"/>
      <c r="B34" s="340" t="s">
        <v>728</v>
      </c>
      <c r="C34" s="341"/>
      <c r="D34" s="341"/>
      <c r="E34" s="341"/>
      <c r="F34" s="342"/>
    </row>
    <row r="35" spans="1:6">
      <c r="A35" s="334"/>
      <c r="B35" s="343" t="s">
        <v>729</v>
      </c>
      <c r="F35" s="344"/>
    </row>
    <row r="36" spans="1:6">
      <c r="A36" s="334"/>
      <c r="B36" s="343" t="s">
        <v>730</v>
      </c>
      <c r="F36" s="344"/>
    </row>
    <row r="37" spans="1:6">
      <c r="A37" s="334"/>
      <c r="B37" s="343" t="s">
        <v>731</v>
      </c>
      <c r="F37" s="344"/>
    </row>
    <row r="38" spans="1:6" ht="13.5" thickBot="1">
      <c r="A38" s="334"/>
      <c r="B38" s="345" t="s">
        <v>732</v>
      </c>
      <c r="C38" s="346"/>
      <c r="D38" s="346"/>
      <c r="E38" s="346"/>
      <c r="F38" s="347"/>
    </row>
    <row r="39" spans="1:6" ht="13.5" thickBot="1">
      <c r="A39" s="334"/>
      <c r="B39" s="413"/>
      <c r="C39" s="414"/>
      <c r="D39" s="414"/>
      <c r="E39" s="414"/>
      <c r="F39" s="415"/>
    </row>
    <row r="40" spans="1:6">
      <c r="A40" s="334"/>
      <c r="B40" s="340" t="s">
        <v>733</v>
      </c>
      <c r="C40" s="341"/>
      <c r="D40" s="341"/>
      <c r="E40" s="341"/>
      <c r="F40" s="342"/>
    </row>
    <row r="41" spans="1:6">
      <c r="A41" s="334"/>
      <c r="B41" s="416" t="s">
        <v>855</v>
      </c>
      <c r="F41" s="344"/>
    </row>
    <row r="42" spans="1:6">
      <c r="A42" s="334"/>
      <c r="B42" s="343" t="s">
        <v>735</v>
      </c>
      <c r="F42" s="344"/>
    </row>
    <row r="43" spans="1:6" ht="13.5" thickBot="1">
      <c r="A43" s="334"/>
      <c r="B43" s="345" t="s">
        <v>736</v>
      </c>
      <c r="C43" s="346"/>
      <c r="D43" s="346"/>
      <c r="E43" s="346"/>
      <c r="F43" s="347"/>
    </row>
    <row r="44" spans="1:6" ht="13.5" thickBot="1">
      <c r="A44" s="334"/>
      <c r="B44" s="413"/>
      <c r="C44" s="414"/>
      <c r="D44" s="414"/>
      <c r="E44" s="414"/>
      <c r="F44" s="415"/>
    </row>
    <row r="45" spans="1:6" s="412" customFormat="1">
      <c r="A45" s="417"/>
      <c r="B45" s="418" t="s">
        <v>737</v>
      </c>
      <c r="C45" s="419"/>
      <c r="D45" s="419"/>
      <c r="E45" s="419"/>
      <c r="F45" s="420"/>
    </row>
    <row r="46" spans="1:6" s="412" customFormat="1" ht="13.5" thickBot="1">
      <c r="A46" s="417"/>
      <c r="B46" s="421" t="s">
        <v>738</v>
      </c>
      <c r="C46" s="422"/>
      <c r="D46" s="422"/>
      <c r="E46" s="422"/>
      <c r="F46" s="423"/>
    </row>
    <row r="47" spans="1:6" ht="13.5" thickBot="1">
      <c r="A47" s="334"/>
      <c r="B47" s="424"/>
      <c r="C47" s="425"/>
      <c r="D47" s="425"/>
      <c r="E47" s="425"/>
      <c r="F47" s="426"/>
    </row>
    <row r="48" spans="1:6">
      <c r="A48" s="334"/>
      <c r="B48" s="334"/>
    </row>
    <row r="49" spans="1:2">
      <c r="A49" s="334"/>
      <c r="B49" s="334"/>
    </row>
    <row r="50" spans="1:2">
      <c r="A50" s="334"/>
      <c r="B50" s="334"/>
    </row>
    <row r="51" spans="1:2">
      <c r="A51" s="334"/>
      <c r="B51" s="334"/>
    </row>
    <row r="52" spans="1:2">
      <c r="A52" s="334"/>
      <c r="B52" s="334"/>
    </row>
    <row r="53" spans="1:2">
      <c r="A53" s="334"/>
      <c r="B53" s="334"/>
    </row>
    <row r="54" spans="1:2">
      <c r="A54" s="334"/>
      <c r="B54" s="334"/>
    </row>
    <row r="55" spans="1:2">
      <c r="A55" s="334"/>
      <c r="B55" s="334"/>
    </row>
    <row r="56" spans="1:2">
      <c r="A56" s="334"/>
      <c r="B56" s="334"/>
    </row>
    <row r="57" spans="1:2">
      <c r="A57" s="334"/>
      <c r="B57" s="334"/>
    </row>
    <row r="58" spans="1:2">
      <c r="A58" s="334"/>
      <c r="B58" s="334"/>
    </row>
    <row r="59" spans="1:2">
      <c r="A59" s="334"/>
      <c r="B59" s="334"/>
    </row>
    <row r="60" spans="1:2">
      <c r="A60" s="334"/>
      <c r="B60" s="334"/>
    </row>
    <row r="61" spans="1:2">
      <c r="A61" s="334"/>
      <c r="B61" s="334"/>
    </row>
    <row r="62" spans="1:2">
      <c r="A62" s="334"/>
      <c r="B62" s="334"/>
    </row>
    <row r="63" spans="1:2">
      <c r="A63" s="334"/>
      <c r="B63" s="334"/>
    </row>
    <row r="64" spans="1:2">
      <c r="A64" s="334"/>
      <c r="B64" s="334"/>
    </row>
    <row r="65" spans="1:2">
      <c r="A65" s="334"/>
      <c r="B65" s="334"/>
    </row>
    <row r="66" spans="1:2">
      <c r="A66" s="334"/>
      <c r="B66" s="334"/>
    </row>
    <row r="67" spans="1:2">
      <c r="A67" s="334"/>
      <c r="B67" s="334"/>
    </row>
    <row r="68" spans="1:2">
      <c r="A68" s="334"/>
      <c r="B68" s="334"/>
    </row>
    <row r="69" spans="1:2">
      <c r="A69" s="334"/>
      <c r="B69" s="334"/>
    </row>
    <row r="70" spans="1:2">
      <c r="A70" s="334"/>
      <c r="B70" s="334"/>
    </row>
    <row r="71" spans="1:2">
      <c r="A71" s="334"/>
      <c r="B71" s="334"/>
    </row>
    <row r="72" spans="1:2">
      <c r="A72" s="334"/>
      <c r="B72" s="334"/>
    </row>
    <row r="73" spans="1:2">
      <c r="A73" s="334"/>
      <c r="B73" s="334"/>
    </row>
    <row r="74" spans="1:2">
      <c r="A74" s="334"/>
      <c r="B74" s="334"/>
    </row>
    <row r="75" spans="1:2">
      <c r="A75" s="334"/>
      <c r="B75" s="334"/>
    </row>
    <row r="76" spans="1:2">
      <c r="A76" s="334"/>
      <c r="B76" s="334"/>
    </row>
    <row r="77" spans="1:2">
      <c r="A77" s="334"/>
      <c r="B77" s="334"/>
    </row>
    <row r="78" spans="1:2">
      <c r="A78" s="334"/>
      <c r="B78" s="334"/>
    </row>
    <row r="79" spans="1:2">
      <c r="A79" s="334"/>
      <c r="B79" s="334"/>
    </row>
    <row r="80" spans="1:2">
      <c r="A80" s="334"/>
      <c r="B80" s="334"/>
    </row>
    <row r="81" spans="1:2">
      <c r="A81" s="334"/>
      <c r="B81" s="334"/>
    </row>
  </sheetData>
  <mergeCells count="4">
    <mergeCell ref="A1:F1"/>
    <mergeCell ref="A2:F2"/>
    <mergeCell ref="A3:F3"/>
    <mergeCell ref="B32:F32"/>
  </mergeCells>
  <hyperlinks>
    <hyperlink ref="B41" r:id="rId1" display="www.order.staplesadvantage.com"/>
    <hyperlink ref="B36" r:id="rId2"/>
    <hyperlink ref="B46" r:id="rId3"/>
  </hyperlinks>
  <pageMargins left="0.35" right="0.35" top="0.75" bottom="0.55000000000000004" header="0.3" footer="0.3"/>
  <pageSetup firstPageNumber="0" fitToWidth="0" fitToHeight="0" orientation="portrait" r:id="rId4"/>
  <headerFooter>
    <oddHeader>&amp;L&amp;"-,Bold"Annual Program Update (APU) Needs Matrix
2013-2014</oddHeader>
    <oddFooter>&amp;LUpdated: 3/17/2014, 8:15 am&amp;CPERSIST_Supplies&amp;R Page &amp;P</odd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sheetPr>
    <tabColor theme="2" tint="-0.249977111117893"/>
  </sheetPr>
  <dimension ref="A1:I31"/>
  <sheetViews>
    <sheetView view="pageLayout" zoomScale="75" zoomScaleNormal="75" zoomScalePageLayoutView="75" workbookViewId="0">
      <selection activeCell="A5" sqref="A5:I5"/>
    </sheetView>
  </sheetViews>
  <sheetFormatPr defaultRowHeight="15"/>
  <cols>
    <col min="1" max="1" width="19.140625" style="71" customWidth="1"/>
    <col min="2" max="2" width="21.42578125" style="71" customWidth="1"/>
    <col min="3" max="3" width="14.42578125" style="302" bestFit="1" customWidth="1"/>
    <col min="4" max="4" width="20.7109375" style="71" customWidth="1"/>
    <col min="5" max="5" width="11.5703125" style="302" bestFit="1" customWidth="1"/>
    <col min="6" max="6" width="19.7109375" style="71" customWidth="1"/>
    <col min="7" max="7" width="12.7109375" style="302" bestFit="1" customWidth="1"/>
    <col min="8" max="8" width="23.85546875" style="71" customWidth="1"/>
    <col min="9" max="9" width="4.42578125" style="71" bestFit="1" customWidth="1"/>
    <col min="10" max="16384" width="9.140625" style="71"/>
  </cols>
  <sheetData>
    <row r="1" spans="1:9" s="499" customFormat="1" ht="15.75">
      <c r="A1" s="499" t="s">
        <v>931</v>
      </c>
      <c r="C1" s="500"/>
      <c r="E1" s="500"/>
      <c r="G1" s="500"/>
    </row>
    <row r="2" spans="1:9" s="499" customFormat="1" ht="15.75">
      <c r="C2" s="500"/>
      <c r="E2" s="500"/>
      <c r="G2" s="500"/>
    </row>
    <row r="3" spans="1:9" s="499" customFormat="1" ht="15.75">
      <c r="A3" s="499" t="s">
        <v>932</v>
      </c>
      <c r="B3" s="501">
        <v>41691</v>
      </c>
      <c r="C3" s="500"/>
      <c r="E3" s="500"/>
      <c r="G3" s="500"/>
    </row>
    <row r="4" spans="1:9" ht="24" thickBot="1">
      <c r="D4" s="537"/>
    </row>
    <row r="5" spans="1:9" s="502" customFormat="1" ht="15.75" thickBot="1">
      <c r="A5" s="640" t="s">
        <v>933</v>
      </c>
      <c r="B5" s="641"/>
      <c r="C5" s="641"/>
      <c r="D5" s="641"/>
      <c r="E5" s="641"/>
      <c r="F5" s="641"/>
      <c r="G5" s="641"/>
      <c r="H5" s="641"/>
      <c r="I5" s="642"/>
    </row>
    <row r="6" spans="1:9" ht="30" customHeight="1" thickBot="1">
      <c r="A6" s="503" t="s">
        <v>934</v>
      </c>
      <c r="B6" s="504" t="s">
        <v>935</v>
      </c>
      <c r="C6" s="505" t="s">
        <v>936</v>
      </c>
      <c r="D6" s="504" t="s">
        <v>937</v>
      </c>
      <c r="E6" s="505" t="s">
        <v>936</v>
      </c>
      <c r="F6" s="504" t="s">
        <v>938</v>
      </c>
      <c r="G6" s="505" t="s">
        <v>936</v>
      </c>
      <c r="H6" s="504" t="s">
        <v>939</v>
      </c>
      <c r="I6" s="506" t="s">
        <v>936</v>
      </c>
    </row>
    <row r="7" spans="1:9" ht="30.75" thickTop="1">
      <c r="A7" s="507" t="s">
        <v>940</v>
      </c>
      <c r="B7" s="508" t="s">
        <v>941</v>
      </c>
      <c r="C7" s="509">
        <v>60000</v>
      </c>
      <c r="D7" s="510" t="s">
        <v>942</v>
      </c>
      <c r="E7" s="509">
        <v>6000</v>
      </c>
      <c r="F7" s="508"/>
      <c r="G7" s="509"/>
      <c r="H7" s="510" t="s">
        <v>943</v>
      </c>
      <c r="I7" s="511" t="s">
        <v>62</v>
      </c>
    </row>
    <row r="8" spans="1:9" ht="30">
      <c r="A8" s="512" t="s">
        <v>944</v>
      </c>
      <c r="B8" s="513" t="s">
        <v>945</v>
      </c>
      <c r="C8" s="514">
        <v>80000</v>
      </c>
      <c r="D8" s="513" t="s">
        <v>946</v>
      </c>
      <c r="E8" s="514">
        <v>5000</v>
      </c>
      <c r="F8" s="513" t="s">
        <v>947</v>
      </c>
      <c r="G8" s="514">
        <v>16000</v>
      </c>
      <c r="H8" s="513" t="s">
        <v>943</v>
      </c>
      <c r="I8" s="515"/>
    </row>
    <row r="9" spans="1:9">
      <c r="A9" s="512" t="s">
        <v>948</v>
      </c>
      <c r="B9" s="516" t="s">
        <v>949</v>
      </c>
      <c r="C9" s="514">
        <v>90000</v>
      </c>
      <c r="D9" s="516" t="s">
        <v>950</v>
      </c>
      <c r="E9" s="514">
        <v>500</v>
      </c>
      <c r="F9" s="516"/>
      <c r="G9" s="514"/>
      <c r="H9" s="516"/>
      <c r="I9" s="515"/>
    </row>
    <row r="10" spans="1:9" ht="30">
      <c r="A10" s="512" t="s">
        <v>223</v>
      </c>
      <c r="B10" s="513" t="s">
        <v>951</v>
      </c>
      <c r="C10" s="514">
        <v>243402</v>
      </c>
      <c r="D10" s="516" t="s">
        <v>952</v>
      </c>
      <c r="E10" s="514">
        <v>3000</v>
      </c>
      <c r="F10" s="516" t="s">
        <v>953</v>
      </c>
      <c r="G10" s="514">
        <v>5000</v>
      </c>
      <c r="H10" s="513" t="s">
        <v>954</v>
      </c>
      <c r="I10" s="515" t="s">
        <v>62</v>
      </c>
    </row>
    <row r="11" spans="1:9" ht="120">
      <c r="A11" s="512" t="s">
        <v>955</v>
      </c>
      <c r="B11" s="513" t="s">
        <v>956</v>
      </c>
      <c r="C11" s="514">
        <v>242000</v>
      </c>
      <c r="D11" s="516" t="s">
        <v>952</v>
      </c>
      <c r="E11" s="514"/>
      <c r="F11" s="513" t="s">
        <v>957</v>
      </c>
      <c r="G11" s="514">
        <v>70000</v>
      </c>
      <c r="H11" s="513" t="s">
        <v>958</v>
      </c>
      <c r="I11" s="515" t="s">
        <v>62</v>
      </c>
    </row>
    <row r="12" spans="1:9" ht="60">
      <c r="A12" s="512" t="s">
        <v>959</v>
      </c>
      <c r="B12" s="513" t="s">
        <v>960</v>
      </c>
      <c r="C12" s="517">
        <v>100000</v>
      </c>
      <c r="D12" s="513" t="s">
        <v>961</v>
      </c>
      <c r="E12" s="514">
        <v>20000</v>
      </c>
      <c r="F12" s="513" t="s">
        <v>962</v>
      </c>
      <c r="G12" s="514"/>
      <c r="H12" s="513"/>
      <c r="I12" s="515"/>
    </row>
    <row r="13" spans="1:9" ht="45">
      <c r="A13" s="512" t="s">
        <v>963</v>
      </c>
      <c r="B13" s="516" t="s">
        <v>964</v>
      </c>
      <c r="C13" s="514">
        <v>72414</v>
      </c>
      <c r="D13" s="513" t="s">
        <v>942</v>
      </c>
      <c r="E13" s="514"/>
      <c r="F13" s="516"/>
      <c r="G13" s="514"/>
      <c r="H13" s="513" t="s">
        <v>965</v>
      </c>
      <c r="I13" s="515" t="s">
        <v>62</v>
      </c>
    </row>
    <row r="14" spans="1:9">
      <c r="A14" s="512" t="s">
        <v>966</v>
      </c>
      <c r="B14" s="513" t="s">
        <v>967</v>
      </c>
      <c r="C14" s="514">
        <v>10000</v>
      </c>
      <c r="D14" s="516"/>
      <c r="E14" s="514"/>
      <c r="F14" s="516"/>
      <c r="G14" s="514"/>
      <c r="H14" s="516"/>
      <c r="I14" s="515"/>
    </row>
    <row r="15" spans="1:9" ht="45">
      <c r="A15" s="518" t="s">
        <v>968</v>
      </c>
      <c r="B15" s="513" t="s">
        <v>969</v>
      </c>
      <c r="C15" s="517">
        <v>70000</v>
      </c>
      <c r="D15" s="513" t="s">
        <v>970</v>
      </c>
      <c r="E15" s="514">
        <v>6000</v>
      </c>
      <c r="F15" s="513" t="s">
        <v>971</v>
      </c>
      <c r="G15" s="519">
        <v>30000</v>
      </c>
      <c r="H15" s="516"/>
      <c r="I15" s="515"/>
    </row>
    <row r="16" spans="1:9" ht="45">
      <c r="A16" s="512" t="s">
        <v>972</v>
      </c>
      <c r="B16" s="513" t="s">
        <v>973</v>
      </c>
      <c r="C16" s="514">
        <v>150000</v>
      </c>
      <c r="D16" s="513" t="s">
        <v>974</v>
      </c>
      <c r="E16" s="514">
        <v>25000</v>
      </c>
      <c r="F16" s="513" t="s">
        <v>975</v>
      </c>
      <c r="G16" s="514">
        <v>40000</v>
      </c>
      <c r="H16" s="513" t="s">
        <v>976</v>
      </c>
      <c r="I16" s="515" t="s">
        <v>62</v>
      </c>
    </row>
    <row r="17" spans="1:9" ht="90">
      <c r="A17" s="520" t="s">
        <v>977</v>
      </c>
      <c r="B17" s="521" t="s">
        <v>978</v>
      </c>
      <c r="C17" s="522">
        <v>50000</v>
      </c>
      <c r="D17" s="521" t="s">
        <v>979</v>
      </c>
      <c r="E17" s="522">
        <v>1000</v>
      </c>
      <c r="F17" s="521" t="s">
        <v>980</v>
      </c>
      <c r="G17" s="522">
        <v>2500</v>
      </c>
      <c r="H17" s="521" t="s">
        <v>954</v>
      </c>
      <c r="I17" s="523" t="s">
        <v>62</v>
      </c>
    </row>
    <row r="18" spans="1:9">
      <c r="A18" s="524"/>
      <c r="B18" s="516"/>
      <c r="C18" s="514"/>
      <c r="D18" s="516"/>
      <c r="E18" s="514"/>
      <c r="F18" s="516"/>
      <c r="G18" s="514"/>
      <c r="H18" s="516"/>
      <c r="I18" s="515"/>
    </row>
    <row r="19" spans="1:9" ht="30" customHeight="1">
      <c r="A19" s="512" t="s">
        <v>981</v>
      </c>
      <c r="B19" s="521" t="s">
        <v>982</v>
      </c>
      <c r="C19" s="514">
        <v>20000</v>
      </c>
      <c r="D19" s="516" t="s">
        <v>952</v>
      </c>
      <c r="E19" s="514">
        <v>3000</v>
      </c>
      <c r="F19" s="516"/>
      <c r="G19" s="514"/>
      <c r="H19" s="513" t="s">
        <v>983</v>
      </c>
      <c r="I19" s="515" t="s">
        <v>62</v>
      </c>
    </row>
    <row r="20" spans="1:9" ht="30">
      <c r="A20" s="512" t="s">
        <v>984</v>
      </c>
      <c r="B20" s="516" t="s">
        <v>985</v>
      </c>
      <c r="C20" s="514">
        <v>80000</v>
      </c>
      <c r="D20" s="513" t="s">
        <v>986</v>
      </c>
      <c r="E20" s="514">
        <v>7500</v>
      </c>
      <c r="F20" s="516"/>
      <c r="G20" s="514"/>
      <c r="H20" s="513" t="s">
        <v>983</v>
      </c>
      <c r="I20" s="515" t="s">
        <v>62</v>
      </c>
    </row>
    <row r="21" spans="1:9" ht="45">
      <c r="A21" s="512" t="s">
        <v>987</v>
      </c>
      <c r="B21" s="513" t="s">
        <v>988</v>
      </c>
      <c r="C21" s="514">
        <v>170000</v>
      </c>
      <c r="D21" s="516" t="s">
        <v>952</v>
      </c>
      <c r="E21" s="514">
        <v>3000</v>
      </c>
      <c r="F21" s="516"/>
      <c r="G21" s="514"/>
      <c r="H21" s="513" t="s">
        <v>983</v>
      </c>
      <c r="I21" s="515" t="s">
        <v>62</v>
      </c>
    </row>
    <row r="22" spans="1:9" ht="15.75" thickBot="1">
      <c r="A22" s="525"/>
      <c r="B22" s="526"/>
      <c r="C22" s="527"/>
      <c r="D22" s="526"/>
      <c r="E22" s="527"/>
      <c r="F22" s="526"/>
      <c r="G22" s="527"/>
      <c r="H22" s="526"/>
      <c r="I22" s="528"/>
    </row>
    <row r="23" spans="1:9" s="502" customFormat="1" ht="30" customHeight="1" thickBot="1">
      <c r="A23" s="529" t="s">
        <v>442</v>
      </c>
      <c r="B23" s="530"/>
      <c r="C23" s="531">
        <f>SUM(C7:C21)</f>
        <v>1437816</v>
      </c>
      <c r="D23" s="530"/>
      <c r="E23" s="532">
        <f>SUM(E7:E21)</f>
        <v>80000</v>
      </c>
      <c r="F23" s="530"/>
      <c r="G23" s="532">
        <f>SUM(G7:G21)</f>
        <v>163500</v>
      </c>
      <c r="H23" s="530"/>
      <c r="I23" s="533"/>
    </row>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row r="31" spans="1:9" ht="20.100000000000001" customHeight="1"/>
  </sheetData>
  <mergeCells count="1">
    <mergeCell ref="A5:I5"/>
  </mergeCells>
  <pageMargins left="0.35" right="0.35" top="0.75" bottom="0.55000000000000004" header="0.3" footer="0.3"/>
  <pageSetup scale="87" orientation="landscape" r:id="rId1"/>
  <headerFooter>
    <oddHeader>&amp;L&amp;"-,Bold"Annual Program Update (APU) Needs Matrix
2013-2014</oddHeader>
    <oddFooter>&amp;LUpdated: 3/26/2014, 1:40 pm&amp;CStudent Services&amp;R Page &amp;P</oddFooter>
  </headerFooter>
</worksheet>
</file>

<file path=xl/worksheets/sheet20.xml><?xml version="1.0" encoding="utf-8"?>
<worksheet xmlns="http://schemas.openxmlformats.org/spreadsheetml/2006/main" xmlns:r="http://schemas.openxmlformats.org/officeDocument/2006/relationships">
  <sheetPr>
    <tabColor theme="0" tint="-0.34998626667073579"/>
  </sheetPr>
  <dimension ref="A1:G81"/>
  <sheetViews>
    <sheetView view="pageLayout" zoomScaleNormal="100" workbookViewId="0">
      <selection activeCell="E18" sqref="E18"/>
    </sheetView>
  </sheetViews>
  <sheetFormatPr defaultRowHeight="12.75"/>
  <cols>
    <col min="1" max="1" width="13.140625" style="359" customWidth="1"/>
    <col min="2" max="2" width="20.42578125" style="309" customWidth="1"/>
    <col min="3" max="3" width="12.85546875" style="309" customWidth="1"/>
    <col min="4" max="4" width="12.28515625" style="309" customWidth="1"/>
    <col min="5" max="5" width="15" style="309" customWidth="1"/>
    <col min="6" max="6" width="11.85546875" style="309" customWidth="1"/>
    <col min="7" max="7" width="12.85546875" style="309" customWidth="1"/>
    <col min="8" max="8" width="12" style="309" customWidth="1"/>
    <col min="9" max="16384" width="9.140625" style="309"/>
  </cols>
  <sheetData>
    <row r="1" spans="1:6" ht="22.5" customHeight="1">
      <c r="A1" s="706" t="s">
        <v>739</v>
      </c>
      <c r="B1" s="706"/>
      <c r="C1" s="706"/>
      <c r="D1" s="706"/>
      <c r="E1" s="706"/>
      <c r="F1" s="308"/>
    </row>
    <row r="2" spans="1:6" ht="22.5" customHeight="1">
      <c r="A2" s="697"/>
      <c r="B2" s="697"/>
      <c r="C2" s="697"/>
      <c r="D2" s="697"/>
      <c r="E2" s="697"/>
      <c r="F2" s="308"/>
    </row>
    <row r="3" spans="1:6" ht="22.5" customHeight="1">
      <c r="A3" s="698" t="s">
        <v>832</v>
      </c>
      <c r="B3" s="699"/>
      <c r="C3" s="699"/>
      <c r="D3" s="699"/>
      <c r="E3" s="700"/>
      <c r="F3" s="308"/>
    </row>
    <row r="4" spans="1:6" ht="20.100000000000001" customHeight="1">
      <c r="A4" s="427" t="s">
        <v>693</v>
      </c>
      <c r="B4" s="405" t="s">
        <v>695</v>
      </c>
      <c r="C4" s="406" t="s">
        <v>696</v>
      </c>
      <c r="D4" s="406" t="s">
        <v>697</v>
      </c>
      <c r="E4" s="405" t="s">
        <v>397</v>
      </c>
      <c r="F4" s="308"/>
    </row>
    <row r="5" spans="1:6" ht="20.100000000000001" customHeight="1">
      <c r="A5" s="360">
        <v>1</v>
      </c>
      <c r="B5" s="361" t="s">
        <v>856</v>
      </c>
      <c r="C5" s="362">
        <v>1</v>
      </c>
      <c r="D5" s="363">
        <v>2128.21</v>
      </c>
      <c r="E5" s="363">
        <f t="shared" ref="E5:E24" si="0">C5*D5</f>
        <v>2128.21</v>
      </c>
      <c r="F5" s="312"/>
    </row>
    <row r="6" spans="1:6" ht="20.100000000000001" customHeight="1">
      <c r="A6" s="364">
        <v>2</v>
      </c>
      <c r="B6" s="365" t="s">
        <v>857</v>
      </c>
      <c r="C6" s="366">
        <v>1</v>
      </c>
      <c r="D6" s="367">
        <v>900</v>
      </c>
      <c r="E6" s="363">
        <f t="shared" si="0"/>
        <v>900</v>
      </c>
      <c r="F6" s="312"/>
    </row>
    <row r="7" spans="1:6" ht="20.100000000000001" customHeight="1">
      <c r="A7" s="360">
        <v>3</v>
      </c>
      <c r="B7" s="365" t="s">
        <v>858</v>
      </c>
      <c r="C7" s="366">
        <v>1</v>
      </c>
      <c r="D7" s="367">
        <v>300</v>
      </c>
      <c r="E7" s="363">
        <f t="shared" si="0"/>
        <v>300</v>
      </c>
      <c r="F7" s="312"/>
    </row>
    <row r="8" spans="1:6" ht="20.100000000000001" customHeight="1">
      <c r="A8" s="364">
        <v>4</v>
      </c>
      <c r="B8" s="365"/>
      <c r="C8" s="366"/>
      <c r="D8" s="367"/>
      <c r="E8" s="363">
        <f t="shared" si="0"/>
        <v>0</v>
      </c>
      <c r="F8" s="312"/>
    </row>
    <row r="9" spans="1:6" ht="20.100000000000001" customHeight="1">
      <c r="A9" s="360">
        <v>5</v>
      </c>
      <c r="B9" s="365"/>
      <c r="C9" s="366"/>
      <c r="D9" s="367"/>
      <c r="E9" s="363">
        <f t="shared" si="0"/>
        <v>0</v>
      </c>
      <c r="F9" s="312"/>
    </row>
    <row r="10" spans="1:6" ht="20.100000000000001" customHeight="1">
      <c r="A10" s="364">
        <v>6</v>
      </c>
      <c r="B10" s="365"/>
      <c r="C10" s="366"/>
      <c r="D10" s="367"/>
      <c r="E10" s="363">
        <f t="shared" si="0"/>
        <v>0</v>
      </c>
      <c r="F10" s="312"/>
    </row>
    <row r="11" spans="1:6" ht="20.100000000000001" customHeight="1">
      <c r="A11" s="360">
        <v>7</v>
      </c>
      <c r="B11" s="365"/>
      <c r="C11" s="366"/>
      <c r="D11" s="367"/>
      <c r="E11" s="363">
        <f t="shared" si="0"/>
        <v>0</v>
      </c>
      <c r="F11" s="312"/>
    </row>
    <row r="12" spans="1:6" ht="20.100000000000001" customHeight="1">
      <c r="A12" s="364">
        <v>8</v>
      </c>
      <c r="B12" s="365"/>
      <c r="C12" s="366"/>
      <c r="D12" s="367"/>
      <c r="E12" s="363">
        <f t="shared" si="0"/>
        <v>0</v>
      </c>
      <c r="F12" s="312"/>
    </row>
    <row r="13" spans="1:6" ht="20.100000000000001" customHeight="1">
      <c r="A13" s="360">
        <v>9</v>
      </c>
      <c r="B13" s="365"/>
      <c r="C13" s="366"/>
      <c r="D13" s="367"/>
      <c r="E13" s="363">
        <f t="shared" si="0"/>
        <v>0</v>
      </c>
      <c r="F13" s="312"/>
    </row>
    <row r="14" spans="1:6" ht="20.100000000000001" customHeight="1">
      <c r="A14" s="364">
        <v>10</v>
      </c>
      <c r="B14" s="365"/>
      <c r="C14" s="366"/>
      <c r="D14" s="367"/>
      <c r="E14" s="363">
        <f t="shared" si="0"/>
        <v>0</v>
      </c>
      <c r="F14" s="312"/>
    </row>
    <row r="15" spans="1:6" ht="20.100000000000001" customHeight="1">
      <c r="A15" s="360">
        <v>11</v>
      </c>
      <c r="B15" s="365"/>
      <c r="C15" s="366"/>
      <c r="D15" s="367"/>
      <c r="E15" s="363">
        <f t="shared" si="0"/>
        <v>0</v>
      </c>
      <c r="F15" s="312"/>
    </row>
    <row r="16" spans="1:6" ht="20.100000000000001" customHeight="1">
      <c r="A16" s="364">
        <v>12</v>
      </c>
      <c r="B16" s="365"/>
      <c r="C16" s="366"/>
      <c r="D16" s="367"/>
      <c r="E16" s="363">
        <f t="shared" si="0"/>
        <v>0</v>
      </c>
      <c r="F16" s="312"/>
    </row>
    <row r="17" spans="1:7" ht="20.100000000000001" customHeight="1">
      <c r="A17" s="360">
        <v>13</v>
      </c>
      <c r="B17" s="365"/>
      <c r="C17" s="366"/>
      <c r="D17" s="367"/>
      <c r="E17" s="363">
        <f t="shared" si="0"/>
        <v>0</v>
      </c>
      <c r="F17" s="312"/>
    </row>
    <row r="18" spans="1:7" ht="20.100000000000001" customHeight="1">
      <c r="A18" s="364">
        <v>14</v>
      </c>
      <c r="B18" s="365"/>
      <c r="C18" s="366"/>
      <c r="D18" s="367"/>
      <c r="E18" s="363">
        <f t="shared" si="0"/>
        <v>0</v>
      </c>
      <c r="F18" s="312"/>
    </row>
    <row r="19" spans="1:7" ht="20.100000000000001" customHeight="1">
      <c r="A19" s="360">
        <v>15</v>
      </c>
      <c r="B19" s="365"/>
      <c r="C19" s="366"/>
      <c r="D19" s="367"/>
      <c r="E19" s="363">
        <f t="shared" si="0"/>
        <v>0</v>
      </c>
      <c r="F19" s="312"/>
    </row>
    <row r="20" spans="1:7" ht="20.100000000000001" customHeight="1">
      <c r="A20" s="364">
        <v>16</v>
      </c>
      <c r="B20" s="365"/>
      <c r="C20" s="366"/>
      <c r="D20" s="367"/>
      <c r="E20" s="363">
        <f t="shared" si="0"/>
        <v>0</v>
      </c>
      <c r="F20" s="312"/>
    </row>
    <row r="21" spans="1:7" ht="20.100000000000001" customHeight="1">
      <c r="A21" s="360">
        <v>17</v>
      </c>
      <c r="B21" s="365"/>
      <c r="C21" s="366"/>
      <c r="D21" s="367"/>
      <c r="E21" s="363">
        <f t="shared" si="0"/>
        <v>0</v>
      </c>
      <c r="F21" s="312"/>
    </row>
    <row r="22" spans="1:7" ht="20.100000000000001" customHeight="1">
      <c r="A22" s="364">
        <v>18</v>
      </c>
      <c r="B22" s="365"/>
      <c r="C22" s="366"/>
      <c r="D22" s="367"/>
      <c r="E22" s="363">
        <f t="shared" si="0"/>
        <v>0</v>
      </c>
      <c r="F22" s="312"/>
    </row>
    <row r="23" spans="1:7" ht="20.100000000000001" customHeight="1">
      <c r="A23" s="368">
        <v>19</v>
      </c>
      <c r="B23" s="369"/>
      <c r="C23" s="370"/>
      <c r="D23" s="371"/>
      <c r="E23" s="363">
        <f t="shared" si="0"/>
        <v>0</v>
      </c>
      <c r="F23" s="312"/>
    </row>
    <row r="24" spans="1:7" ht="20.100000000000001" customHeight="1">
      <c r="A24" s="325">
        <v>20</v>
      </c>
      <c r="B24" s="326"/>
      <c r="C24" s="326"/>
      <c r="D24" s="328"/>
      <c r="E24" s="363">
        <f t="shared" si="0"/>
        <v>0</v>
      </c>
      <c r="F24" s="308"/>
    </row>
    <row r="25" spans="1:7" ht="20.100000000000001" customHeight="1">
      <c r="A25" s="428"/>
      <c r="B25" s="429"/>
      <c r="C25" s="429"/>
      <c r="D25" s="430"/>
      <c r="E25" s="431"/>
      <c r="F25" s="308"/>
    </row>
    <row r="26" spans="1:7" ht="20.100000000000001" customHeight="1">
      <c r="A26" s="325"/>
      <c r="B26" s="326" t="s">
        <v>724</v>
      </c>
      <c r="C26" s="327"/>
      <c r="D26" s="328"/>
      <c r="E26" s="328">
        <f>SUM(E5:E25)</f>
        <v>3328.21</v>
      </c>
      <c r="G26" s="308"/>
    </row>
    <row r="27" spans="1:7" ht="20.100000000000001" customHeight="1">
      <c r="A27" s="325"/>
      <c r="B27" s="326" t="s">
        <v>725</v>
      </c>
      <c r="C27" s="327"/>
      <c r="D27" s="328"/>
      <c r="E27" s="328">
        <f>E26*0.0925</f>
        <v>307.85942499999999</v>
      </c>
      <c r="G27" s="308"/>
    </row>
    <row r="28" spans="1:7" ht="20.100000000000001" customHeight="1">
      <c r="A28" s="325"/>
      <c r="B28" s="326" t="s">
        <v>726</v>
      </c>
      <c r="C28" s="327"/>
      <c r="D28" s="328"/>
      <c r="E28" s="328"/>
      <c r="G28" s="308"/>
    </row>
    <row r="29" spans="1:7" ht="20.100000000000001" customHeight="1">
      <c r="A29" s="404"/>
      <c r="B29" s="407" t="s">
        <v>442</v>
      </c>
      <c r="C29" s="406"/>
      <c r="D29" s="432"/>
      <c r="E29" s="432">
        <f>SUM(E26:E28)</f>
        <v>3636.0694250000001</v>
      </c>
    </row>
    <row r="30" spans="1:7">
      <c r="A30" s="334"/>
    </row>
    <row r="31" spans="1:7">
      <c r="A31" s="309" t="s">
        <v>752</v>
      </c>
    </row>
    <row r="32" spans="1:7" ht="13.5" thickBot="1">
      <c r="A32" s="309"/>
    </row>
    <row r="33" spans="1:7" ht="75">
      <c r="A33" s="433"/>
      <c r="B33" s="434" t="s">
        <v>753</v>
      </c>
      <c r="C33" s="434" t="s">
        <v>754</v>
      </c>
      <c r="D33" s="434" t="s">
        <v>755</v>
      </c>
      <c r="E33" s="434" t="s">
        <v>756</v>
      </c>
      <c r="F33" s="434" t="s">
        <v>757</v>
      </c>
      <c r="G33" s="435" t="s">
        <v>758</v>
      </c>
    </row>
    <row r="34" spans="1:7">
      <c r="A34" s="372" t="s">
        <v>759</v>
      </c>
      <c r="B34" s="373">
        <v>1175.25</v>
      </c>
      <c r="C34" s="373">
        <v>1489</v>
      </c>
      <c r="D34" s="373">
        <v>797.09</v>
      </c>
      <c r="E34" s="373">
        <v>1579</v>
      </c>
      <c r="F34" s="373">
        <v>797.09</v>
      </c>
      <c r="G34" s="374">
        <v>2259</v>
      </c>
    </row>
    <row r="35" spans="1:7">
      <c r="A35" s="372" t="s">
        <v>182</v>
      </c>
      <c r="B35" s="373"/>
      <c r="C35" s="373"/>
      <c r="D35" s="373">
        <v>275</v>
      </c>
      <c r="E35" s="373"/>
      <c r="F35" s="373">
        <v>400</v>
      </c>
      <c r="G35" s="374"/>
    </row>
    <row r="36" spans="1:7">
      <c r="A36" s="372" t="s">
        <v>760</v>
      </c>
      <c r="B36" s="373">
        <v>205</v>
      </c>
      <c r="C36" s="373">
        <v>29</v>
      </c>
      <c r="D36" s="373">
        <v>79.989999999999995</v>
      </c>
      <c r="E36" s="373">
        <v>79</v>
      </c>
      <c r="F36" s="373">
        <v>79.989999999999995</v>
      </c>
      <c r="G36" s="374">
        <v>79</v>
      </c>
    </row>
    <row r="37" spans="1:7">
      <c r="A37" s="372" t="s">
        <v>761</v>
      </c>
      <c r="B37" s="373">
        <v>99</v>
      </c>
      <c r="C37" s="373">
        <v>49.95</v>
      </c>
      <c r="D37" s="373"/>
      <c r="E37" s="373"/>
      <c r="F37" s="373"/>
      <c r="G37" s="374"/>
    </row>
    <row r="38" spans="1:7">
      <c r="A38" s="372" t="s">
        <v>762</v>
      </c>
      <c r="B38" s="373">
        <v>49.99</v>
      </c>
      <c r="C38" s="373">
        <v>79.95</v>
      </c>
      <c r="D38" s="373"/>
      <c r="E38" s="373"/>
      <c r="F38" s="373"/>
      <c r="G38" s="374"/>
    </row>
    <row r="39" spans="1:7" ht="15">
      <c r="A39" s="436" t="s">
        <v>397</v>
      </c>
      <c r="B39" s="437">
        <f t="shared" ref="B39:G39" si="1">SUM(B34:B38)</f>
        <v>1529.24</v>
      </c>
      <c r="C39" s="437">
        <f t="shared" si="1"/>
        <v>1647.9</v>
      </c>
      <c r="D39" s="437">
        <f t="shared" si="1"/>
        <v>1152.0800000000002</v>
      </c>
      <c r="E39" s="437">
        <f t="shared" si="1"/>
        <v>1658</v>
      </c>
      <c r="F39" s="437">
        <f t="shared" si="1"/>
        <v>1277.0800000000002</v>
      </c>
      <c r="G39" s="438">
        <f t="shared" si="1"/>
        <v>2338</v>
      </c>
    </row>
    <row r="40" spans="1:7">
      <c r="A40" s="375" t="s">
        <v>763</v>
      </c>
      <c r="B40" s="376">
        <f t="shared" ref="B40:G40" si="2">B39*9%</f>
        <v>137.63159999999999</v>
      </c>
      <c r="C40" s="376">
        <f t="shared" si="2"/>
        <v>148.31100000000001</v>
      </c>
      <c r="D40" s="376">
        <f t="shared" si="2"/>
        <v>103.6872</v>
      </c>
      <c r="E40" s="376">
        <f t="shared" si="2"/>
        <v>149.22</v>
      </c>
      <c r="F40" s="376">
        <f t="shared" si="2"/>
        <v>114.9372</v>
      </c>
      <c r="G40" s="377">
        <f t="shared" si="2"/>
        <v>210.42</v>
      </c>
    </row>
    <row r="41" spans="1:7">
      <c r="A41" s="372" t="s">
        <v>764</v>
      </c>
      <c r="B41" s="373"/>
      <c r="C41" s="373">
        <v>329</v>
      </c>
      <c r="D41" s="373"/>
      <c r="E41" s="373">
        <v>199</v>
      </c>
      <c r="F41" s="373"/>
      <c r="G41" s="374">
        <v>199</v>
      </c>
    </row>
    <row r="42" spans="1:7" ht="25.5">
      <c r="A42" s="545" t="s">
        <v>765</v>
      </c>
      <c r="B42" s="373">
        <v>3</v>
      </c>
      <c r="C42" s="373">
        <v>3</v>
      </c>
      <c r="D42" s="373">
        <v>4</v>
      </c>
      <c r="E42" s="373">
        <v>4</v>
      </c>
      <c r="F42" s="373">
        <v>4</v>
      </c>
      <c r="G42" s="374">
        <v>4</v>
      </c>
    </row>
    <row r="43" spans="1:7" ht="15">
      <c r="A43" s="436" t="s">
        <v>766</v>
      </c>
      <c r="B43" s="437">
        <f t="shared" ref="B43:G43" si="3">SUM(B39:B42)</f>
        <v>1669.8715999999999</v>
      </c>
      <c r="C43" s="437">
        <f t="shared" si="3"/>
        <v>2128.2110000000002</v>
      </c>
      <c r="D43" s="437">
        <f t="shared" si="3"/>
        <v>1259.7672000000002</v>
      </c>
      <c r="E43" s="437">
        <f t="shared" si="3"/>
        <v>2010.22</v>
      </c>
      <c r="F43" s="437">
        <f t="shared" si="3"/>
        <v>1396.0172000000002</v>
      </c>
      <c r="G43" s="438">
        <f t="shared" si="3"/>
        <v>2751.42</v>
      </c>
    </row>
    <row r="44" spans="1:7">
      <c r="A44" s="372"/>
      <c r="B44" s="373">
        <v>1670</v>
      </c>
      <c r="C44" s="373">
        <v>2130</v>
      </c>
      <c r="D44" s="373">
        <v>1260</v>
      </c>
      <c r="E44" s="373">
        <v>2010</v>
      </c>
      <c r="F44" s="373">
        <v>1400</v>
      </c>
      <c r="G44" s="374">
        <v>2760</v>
      </c>
    </row>
    <row r="45" spans="1:7">
      <c r="A45" s="372" t="s">
        <v>767</v>
      </c>
      <c r="B45" s="373">
        <v>1720</v>
      </c>
      <c r="C45" s="373">
        <v>2180</v>
      </c>
      <c r="D45" s="373">
        <v>1310</v>
      </c>
      <c r="E45" s="373">
        <v>2060</v>
      </c>
      <c r="F45" s="373">
        <v>1450</v>
      </c>
      <c r="G45" s="374">
        <v>2810</v>
      </c>
    </row>
    <row r="46" spans="1:7">
      <c r="A46" s="378"/>
      <c r="B46" s="379"/>
      <c r="C46" s="379"/>
      <c r="D46" s="379"/>
      <c r="E46" s="379"/>
      <c r="F46" s="379"/>
      <c r="G46" s="380"/>
    </row>
    <row r="47" spans="1:7" ht="46.5" customHeight="1">
      <c r="A47" s="439"/>
      <c r="B47" s="440"/>
      <c r="C47" s="440"/>
      <c r="D47" s="440" t="s">
        <v>768</v>
      </c>
      <c r="E47" s="440" t="s">
        <v>769</v>
      </c>
      <c r="F47" s="440" t="s">
        <v>770</v>
      </c>
      <c r="G47" s="441"/>
    </row>
    <row r="48" spans="1:7">
      <c r="A48" s="372" t="s">
        <v>182</v>
      </c>
      <c r="B48" s="373"/>
      <c r="C48" s="373"/>
      <c r="D48" s="373">
        <v>275</v>
      </c>
      <c r="E48" s="373">
        <v>300</v>
      </c>
      <c r="F48" s="373">
        <v>400</v>
      </c>
      <c r="G48" s="374"/>
    </row>
    <row r="49" spans="1:7">
      <c r="A49" s="372" t="s">
        <v>763</v>
      </c>
      <c r="B49" s="373"/>
      <c r="C49" s="373"/>
      <c r="D49" s="373">
        <f>D48*9%</f>
        <v>24.75</v>
      </c>
      <c r="E49" s="373">
        <f>E48*9%</f>
        <v>27</v>
      </c>
      <c r="F49" s="373">
        <f>F48*9%</f>
        <v>36</v>
      </c>
      <c r="G49" s="374"/>
    </row>
    <row r="50" spans="1:7" ht="25.5">
      <c r="A50" s="545" t="s">
        <v>765</v>
      </c>
      <c r="B50" s="373"/>
      <c r="C50" s="373"/>
      <c r="D50" s="373">
        <v>4</v>
      </c>
      <c r="E50" s="373">
        <v>4</v>
      </c>
      <c r="F50" s="373">
        <v>4</v>
      </c>
      <c r="G50" s="374"/>
    </row>
    <row r="51" spans="1:7" ht="15.75" thickBot="1">
      <c r="A51" s="442" t="s">
        <v>766</v>
      </c>
      <c r="B51" s="443"/>
      <c r="C51" s="443"/>
      <c r="D51" s="443">
        <f>SUM(D48:D50)</f>
        <v>303.75</v>
      </c>
      <c r="E51" s="443">
        <f>SUM(E48:E50)</f>
        <v>331</v>
      </c>
      <c r="F51" s="443">
        <f>SUM(F48:F50)</f>
        <v>440</v>
      </c>
      <c r="G51" s="444"/>
    </row>
    <row r="52" spans="1:7">
      <c r="A52" s="334"/>
    </row>
    <row r="53" spans="1:7">
      <c r="A53" s="334"/>
    </row>
    <row r="54" spans="1:7">
      <c r="A54" s="334"/>
    </row>
    <row r="55" spans="1:7">
      <c r="A55" s="334"/>
    </row>
    <row r="56" spans="1:7">
      <c r="A56" s="334"/>
    </row>
    <row r="57" spans="1:7">
      <c r="A57" s="334"/>
    </row>
    <row r="58" spans="1:7">
      <c r="A58" s="334"/>
    </row>
    <row r="59" spans="1:7">
      <c r="A59" s="334"/>
    </row>
    <row r="60" spans="1:7">
      <c r="A60" s="334"/>
    </row>
    <row r="61" spans="1:7">
      <c r="A61" s="334"/>
    </row>
    <row r="62" spans="1:7">
      <c r="A62" s="334"/>
    </row>
    <row r="63" spans="1:7">
      <c r="A63" s="334"/>
    </row>
    <row r="64" spans="1:7">
      <c r="A64" s="334"/>
    </row>
    <row r="65" spans="1:1">
      <c r="A65" s="334"/>
    </row>
    <row r="66" spans="1:1">
      <c r="A66" s="334"/>
    </row>
    <row r="67" spans="1:1">
      <c r="A67" s="334"/>
    </row>
    <row r="68" spans="1:1">
      <c r="A68" s="334"/>
    </row>
    <row r="69" spans="1:1">
      <c r="A69" s="334"/>
    </row>
    <row r="70" spans="1:1">
      <c r="A70" s="334"/>
    </row>
    <row r="71" spans="1:1">
      <c r="A71" s="334"/>
    </row>
    <row r="72" spans="1:1">
      <c r="A72" s="334"/>
    </row>
    <row r="73" spans="1:1">
      <c r="A73" s="334"/>
    </row>
    <row r="74" spans="1:1">
      <c r="A74" s="334"/>
    </row>
    <row r="75" spans="1:1">
      <c r="A75" s="334"/>
    </row>
    <row r="76" spans="1:1">
      <c r="A76" s="334"/>
    </row>
    <row r="77" spans="1:1">
      <c r="A77" s="334"/>
    </row>
    <row r="78" spans="1:1">
      <c r="A78" s="334"/>
    </row>
    <row r="79" spans="1:1">
      <c r="A79" s="334"/>
    </row>
    <row r="80" spans="1:1">
      <c r="A80" s="334"/>
    </row>
    <row r="81" spans="1:1">
      <c r="A81" s="334"/>
    </row>
  </sheetData>
  <mergeCells count="3">
    <mergeCell ref="A1:E1"/>
    <mergeCell ref="A2:E2"/>
    <mergeCell ref="A3:E3"/>
  </mergeCells>
  <pageMargins left="0.35" right="0.35" top="0.75" bottom="0.55000000000000004" header="0.3" footer="0.3"/>
  <pageSetup firstPageNumber="0" fitToWidth="0" fitToHeight="0" orientation="portrait" r:id="rId1"/>
  <headerFooter>
    <oddHeader>&amp;L&amp;"-,Bold"Annual Program Update (APU) Needs Matrix
2013-2014</oddHeader>
    <oddFooter>&amp;LUpdated: 3/17/2014, 8:15 am&amp;CPERSIST_Technology Computers&amp;R Page &amp;P</oddFooter>
  </headerFooter>
  <rowBreaks count="1" manualBreakCount="1">
    <brk id="30" max="16383" man="1"/>
  </rowBreaks>
</worksheet>
</file>

<file path=xl/worksheets/sheet3.xml><?xml version="1.0" encoding="utf-8"?>
<worksheet xmlns="http://schemas.openxmlformats.org/spreadsheetml/2006/main" xmlns:r="http://schemas.openxmlformats.org/officeDocument/2006/relationships">
  <sheetPr>
    <tabColor rgb="FF7030A0"/>
  </sheetPr>
  <dimension ref="A1:I47"/>
  <sheetViews>
    <sheetView view="pageLayout" zoomScale="75" zoomScaleNormal="100" zoomScalePageLayoutView="75" workbookViewId="0">
      <selection activeCell="I17" sqref="I17"/>
    </sheetView>
  </sheetViews>
  <sheetFormatPr defaultRowHeight="15.75"/>
  <cols>
    <col min="1" max="1" width="19.85546875" style="603" customWidth="1"/>
    <col min="2" max="2" width="16.42578125" style="603" customWidth="1"/>
    <col min="3" max="3" width="10.85546875" style="604" customWidth="1"/>
    <col min="4" max="4" width="23.140625" style="603" customWidth="1"/>
    <col min="5" max="5" width="9.85546875" style="604" customWidth="1"/>
    <col min="6" max="6" width="29.42578125" style="603" customWidth="1"/>
    <col min="7" max="7" width="11.5703125" style="604" customWidth="1"/>
    <col min="8" max="8" width="17.42578125" style="603" customWidth="1"/>
    <col min="9" max="9" width="5.42578125" style="603" customWidth="1"/>
    <col min="10" max="256" width="9.140625" style="603"/>
    <col min="257" max="257" width="15.140625" style="603" customWidth="1"/>
    <col min="258" max="258" width="16.140625" style="603" customWidth="1"/>
    <col min="259" max="259" width="10" style="603" customWidth="1"/>
    <col min="260" max="260" width="23.85546875" style="603" customWidth="1"/>
    <col min="261" max="261" width="8.7109375" style="603" bestFit="1" customWidth="1"/>
    <col min="262" max="262" width="26.42578125" style="603" customWidth="1"/>
    <col min="263" max="263" width="9.7109375" style="603" bestFit="1" customWidth="1"/>
    <col min="264" max="264" width="17" style="603" customWidth="1"/>
    <col min="265" max="265" width="5.42578125" style="603" customWidth="1"/>
    <col min="266" max="512" width="9.140625" style="603"/>
    <col min="513" max="513" width="15.140625" style="603" customWidth="1"/>
    <col min="514" max="514" width="16.140625" style="603" customWidth="1"/>
    <col min="515" max="515" width="10" style="603" customWidth="1"/>
    <col min="516" max="516" width="23.85546875" style="603" customWidth="1"/>
    <col min="517" max="517" width="8.7109375" style="603" bestFit="1" customWidth="1"/>
    <col min="518" max="518" width="26.42578125" style="603" customWidth="1"/>
    <col min="519" max="519" width="9.7109375" style="603" bestFit="1" customWidth="1"/>
    <col min="520" max="520" width="17" style="603" customWidth="1"/>
    <col min="521" max="521" width="5.42578125" style="603" customWidth="1"/>
    <col min="522" max="768" width="9.140625" style="603"/>
    <col min="769" max="769" width="15.140625" style="603" customWidth="1"/>
    <col min="770" max="770" width="16.140625" style="603" customWidth="1"/>
    <col min="771" max="771" width="10" style="603" customWidth="1"/>
    <col min="772" max="772" width="23.85546875" style="603" customWidth="1"/>
    <col min="773" max="773" width="8.7109375" style="603" bestFit="1" customWidth="1"/>
    <col min="774" max="774" width="26.42578125" style="603" customWidth="1"/>
    <col min="775" max="775" width="9.7109375" style="603" bestFit="1" customWidth="1"/>
    <col min="776" max="776" width="17" style="603" customWidth="1"/>
    <col min="777" max="777" width="5.42578125" style="603" customWidth="1"/>
    <col min="778" max="1024" width="9.140625" style="603"/>
    <col min="1025" max="1025" width="15.140625" style="603" customWidth="1"/>
    <col min="1026" max="1026" width="16.140625" style="603" customWidth="1"/>
    <col min="1027" max="1027" width="10" style="603" customWidth="1"/>
    <col min="1028" max="1028" width="23.85546875" style="603" customWidth="1"/>
    <col min="1029" max="1029" width="8.7109375" style="603" bestFit="1" customWidth="1"/>
    <col min="1030" max="1030" width="26.42578125" style="603" customWidth="1"/>
    <col min="1031" max="1031" width="9.7109375" style="603" bestFit="1" customWidth="1"/>
    <col min="1032" max="1032" width="17" style="603" customWidth="1"/>
    <col min="1033" max="1033" width="5.42578125" style="603" customWidth="1"/>
    <col min="1034" max="1280" width="9.140625" style="603"/>
    <col min="1281" max="1281" width="15.140625" style="603" customWidth="1"/>
    <col min="1282" max="1282" width="16.140625" style="603" customWidth="1"/>
    <col min="1283" max="1283" width="10" style="603" customWidth="1"/>
    <col min="1284" max="1284" width="23.85546875" style="603" customWidth="1"/>
    <col min="1285" max="1285" width="8.7109375" style="603" bestFit="1" customWidth="1"/>
    <col min="1286" max="1286" width="26.42578125" style="603" customWidth="1"/>
    <col min="1287" max="1287" width="9.7109375" style="603" bestFit="1" customWidth="1"/>
    <col min="1288" max="1288" width="17" style="603" customWidth="1"/>
    <col min="1289" max="1289" width="5.42578125" style="603" customWidth="1"/>
    <col min="1290" max="1536" width="9.140625" style="603"/>
    <col min="1537" max="1537" width="15.140625" style="603" customWidth="1"/>
    <col min="1538" max="1538" width="16.140625" style="603" customWidth="1"/>
    <col min="1539" max="1539" width="10" style="603" customWidth="1"/>
    <col min="1540" max="1540" width="23.85546875" style="603" customWidth="1"/>
    <col min="1541" max="1541" width="8.7109375" style="603" bestFit="1" customWidth="1"/>
    <col min="1542" max="1542" width="26.42578125" style="603" customWidth="1"/>
    <col min="1543" max="1543" width="9.7109375" style="603" bestFit="1" customWidth="1"/>
    <col min="1544" max="1544" width="17" style="603" customWidth="1"/>
    <col min="1545" max="1545" width="5.42578125" style="603" customWidth="1"/>
    <col min="1546" max="1792" width="9.140625" style="603"/>
    <col min="1793" max="1793" width="15.140625" style="603" customWidth="1"/>
    <col min="1794" max="1794" width="16.140625" style="603" customWidth="1"/>
    <col min="1795" max="1795" width="10" style="603" customWidth="1"/>
    <col min="1796" max="1796" width="23.85546875" style="603" customWidth="1"/>
    <col min="1797" max="1797" width="8.7109375" style="603" bestFit="1" customWidth="1"/>
    <col min="1798" max="1798" width="26.42578125" style="603" customWidth="1"/>
    <col min="1799" max="1799" width="9.7109375" style="603" bestFit="1" customWidth="1"/>
    <col min="1800" max="1800" width="17" style="603" customWidth="1"/>
    <col min="1801" max="1801" width="5.42578125" style="603" customWidth="1"/>
    <col min="1802" max="2048" width="9.140625" style="603"/>
    <col min="2049" max="2049" width="15.140625" style="603" customWidth="1"/>
    <col min="2050" max="2050" width="16.140625" style="603" customWidth="1"/>
    <col min="2051" max="2051" width="10" style="603" customWidth="1"/>
    <col min="2052" max="2052" width="23.85546875" style="603" customWidth="1"/>
    <col min="2053" max="2053" width="8.7109375" style="603" bestFit="1" customWidth="1"/>
    <col min="2054" max="2054" width="26.42578125" style="603" customWidth="1"/>
    <col min="2055" max="2055" width="9.7109375" style="603" bestFit="1" customWidth="1"/>
    <col min="2056" max="2056" width="17" style="603" customWidth="1"/>
    <col min="2057" max="2057" width="5.42578125" style="603" customWidth="1"/>
    <col min="2058" max="2304" width="9.140625" style="603"/>
    <col min="2305" max="2305" width="15.140625" style="603" customWidth="1"/>
    <col min="2306" max="2306" width="16.140625" style="603" customWidth="1"/>
    <col min="2307" max="2307" width="10" style="603" customWidth="1"/>
    <col min="2308" max="2308" width="23.85546875" style="603" customWidth="1"/>
    <col min="2309" max="2309" width="8.7109375" style="603" bestFit="1" customWidth="1"/>
    <col min="2310" max="2310" width="26.42578125" style="603" customWidth="1"/>
    <col min="2311" max="2311" width="9.7109375" style="603" bestFit="1" customWidth="1"/>
    <col min="2312" max="2312" width="17" style="603" customWidth="1"/>
    <col min="2313" max="2313" width="5.42578125" style="603" customWidth="1"/>
    <col min="2314" max="2560" width="9.140625" style="603"/>
    <col min="2561" max="2561" width="15.140625" style="603" customWidth="1"/>
    <col min="2562" max="2562" width="16.140625" style="603" customWidth="1"/>
    <col min="2563" max="2563" width="10" style="603" customWidth="1"/>
    <col min="2564" max="2564" width="23.85546875" style="603" customWidth="1"/>
    <col min="2565" max="2565" width="8.7109375" style="603" bestFit="1" customWidth="1"/>
    <col min="2566" max="2566" width="26.42578125" style="603" customWidth="1"/>
    <col min="2567" max="2567" width="9.7109375" style="603" bestFit="1" customWidth="1"/>
    <col min="2568" max="2568" width="17" style="603" customWidth="1"/>
    <col min="2569" max="2569" width="5.42578125" style="603" customWidth="1"/>
    <col min="2570" max="2816" width="9.140625" style="603"/>
    <col min="2817" max="2817" width="15.140625" style="603" customWidth="1"/>
    <col min="2818" max="2818" width="16.140625" style="603" customWidth="1"/>
    <col min="2819" max="2819" width="10" style="603" customWidth="1"/>
    <col min="2820" max="2820" width="23.85546875" style="603" customWidth="1"/>
    <col min="2821" max="2821" width="8.7109375" style="603" bestFit="1" customWidth="1"/>
    <col min="2822" max="2822" width="26.42578125" style="603" customWidth="1"/>
    <col min="2823" max="2823" width="9.7109375" style="603" bestFit="1" customWidth="1"/>
    <col min="2824" max="2824" width="17" style="603" customWidth="1"/>
    <col min="2825" max="2825" width="5.42578125" style="603" customWidth="1"/>
    <col min="2826" max="3072" width="9.140625" style="603"/>
    <col min="3073" max="3073" width="15.140625" style="603" customWidth="1"/>
    <col min="3074" max="3074" width="16.140625" style="603" customWidth="1"/>
    <col min="3075" max="3075" width="10" style="603" customWidth="1"/>
    <col min="3076" max="3076" width="23.85546875" style="603" customWidth="1"/>
    <col min="3077" max="3077" width="8.7109375" style="603" bestFit="1" customWidth="1"/>
    <col min="3078" max="3078" width="26.42578125" style="603" customWidth="1"/>
    <col min="3079" max="3079" width="9.7109375" style="603" bestFit="1" customWidth="1"/>
    <col min="3080" max="3080" width="17" style="603" customWidth="1"/>
    <col min="3081" max="3081" width="5.42578125" style="603" customWidth="1"/>
    <col min="3082" max="3328" width="9.140625" style="603"/>
    <col min="3329" max="3329" width="15.140625" style="603" customWidth="1"/>
    <col min="3330" max="3330" width="16.140625" style="603" customWidth="1"/>
    <col min="3331" max="3331" width="10" style="603" customWidth="1"/>
    <col min="3332" max="3332" width="23.85546875" style="603" customWidth="1"/>
    <col min="3333" max="3333" width="8.7109375" style="603" bestFit="1" customWidth="1"/>
    <col min="3334" max="3334" width="26.42578125" style="603" customWidth="1"/>
    <col min="3335" max="3335" width="9.7109375" style="603" bestFit="1" customWidth="1"/>
    <col min="3336" max="3336" width="17" style="603" customWidth="1"/>
    <col min="3337" max="3337" width="5.42578125" style="603" customWidth="1"/>
    <col min="3338" max="3584" width="9.140625" style="603"/>
    <col min="3585" max="3585" width="15.140625" style="603" customWidth="1"/>
    <col min="3586" max="3586" width="16.140625" style="603" customWidth="1"/>
    <col min="3587" max="3587" width="10" style="603" customWidth="1"/>
    <col min="3588" max="3588" width="23.85546875" style="603" customWidth="1"/>
    <col min="3589" max="3589" width="8.7109375" style="603" bestFit="1" customWidth="1"/>
    <col min="3590" max="3590" width="26.42578125" style="603" customWidth="1"/>
    <col min="3591" max="3591" width="9.7109375" style="603" bestFit="1" customWidth="1"/>
    <col min="3592" max="3592" width="17" style="603" customWidth="1"/>
    <col min="3593" max="3593" width="5.42578125" style="603" customWidth="1"/>
    <col min="3594" max="3840" width="9.140625" style="603"/>
    <col min="3841" max="3841" width="15.140625" style="603" customWidth="1"/>
    <col min="3842" max="3842" width="16.140625" style="603" customWidth="1"/>
    <col min="3843" max="3843" width="10" style="603" customWidth="1"/>
    <col min="3844" max="3844" width="23.85546875" style="603" customWidth="1"/>
    <col min="3845" max="3845" width="8.7109375" style="603" bestFit="1" customWidth="1"/>
    <col min="3846" max="3846" width="26.42578125" style="603" customWidth="1"/>
    <col min="3847" max="3847" width="9.7109375" style="603" bestFit="1" customWidth="1"/>
    <col min="3848" max="3848" width="17" style="603" customWidth="1"/>
    <col min="3849" max="3849" width="5.42578125" style="603" customWidth="1"/>
    <col min="3850" max="4096" width="9.140625" style="603"/>
    <col min="4097" max="4097" width="15.140625" style="603" customWidth="1"/>
    <col min="4098" max="4098" width="16.140625" style="603" customWidth="1"/>
    <col min="4099" max="4099" width="10" style="603" customWidth="1"/>
    <col min="4100" max="4100" width="23.85546875" style="603" customWidth="1"/>
    <col min="4101" max="4101" width="8.7109375" style="603" bestFit="1" customWidth="1"/>
    <col min="4102" max="4102" width="26.42578125" style="603" customWidth="1"/>
    <col min="4103" max="4103" width="9.7109375" style="603" bestFit="1" customWidth="1"/>
    <col min="4104" max="4104" width="17" style="603" customWidth="1"/>
    <col min="4105" max="4105" width="5.42578125" style="603" customWidth="1"/>
    <col min="4106" max="4352" width="9.140625" style="603"/>
    <col min="4353" max="4353" width="15.140625" style="603" customWidth="1"/>
    <col min="4354" max="4354" width="16.140625" style="603" customWidth="1"/>
    <col min="4355" max="4355" width="10" style="603" customWidth="1"/>
    <col min="4356" max="4356" width="23.85546875" style="603" customWidth="1"/>
    <col min="4357" max="4357" width="8.7109375" style="603" bestFit="1" customWidth="1"/>
    <col min="4358" max="4358" width="26.42578125" style="603" customWidth="1"/>
    <col min="4359" max="4359" width="9.7109375" style="603" bestFit="1" customWidth="1"/>
    <col min="4360" max="4360" width="17" style="603" customWidth="1"/>
    <col min="4361" max="4361" width="5.42578125" style="603" customWidth="1"/>
    <col min="4362" max="4608" width="9.140625" style="603"/>
    <col min="4609" max="4609" width="15.140625" style="603" customWidth="1"/>
    <col min="4610" max="4610" width="16.140625" style="603" customWidth="1"/>
    <col min="4611" max="4611" width="10" style="603" customWidth="1"/>
    <col min="4612" max="4612" width="23.85546875" style="603" customWidth="1"/>
    <col min="4613" max="4613" width="8.7109375" style="603" bestFit="1" customWidth="1"/>
    <col min="4614" max="4614" width="26.42578125" style="603" customWidth="1"/>
    <col min="4615" max="4615" width="9.7109375" style="603" bestFit="1" customWidth="1"/>
    <col min="4616" max="4616" width="17" style="603" customWidth="1"/>
    <col min="4617" max="4617" width="5.42578125" style="603" customWidth="1"/>
    <col min="4618" max="4864" width="9.140625" style="603"/>
    <col min="4865" max="4865" width="15.140625" style="603" customWidth="1"/>
    <col min="4866" max="4866" width="16.140625" style="603" customWidth="1"/>
    <col min="4867" max="4867" width="10" style="603" customWidth="1"/>
    <col min="4868" max="4868" width="23.85546875" style="603" customWidth="1"/>
    <col min="4869" max="4869" width="8.7109375" style="603" bestFit="1" customWidth="1"/>
    <col min="4870" max="4870" width="26.42578125" style="603" customWidth="1"/>
    <col min="4871" max="4871" width="9.7109375" style="603" bestFit="1" customWidth="1"/>
    <col min="4872" max="4872" width="17" style="603" customWidth="1"/>
    <col min="4873" max="4873" width="5.42578125" style="603" customWidth="1"/>
    <col min="4874" max="5120" width="9.140625" style="603"/>
    <col min="5121" max="5121" width="15.140625" style="603" customWidth="1"/>
    <col min="5122" max="5122" width="16.140625" style="603" customWidth="1"/>
    <col min="5123" max="5123" width="10" style="603" customWidth="1"/>
    <col min="5124" max="5124" width="23.85546875" style="603" customWidth="1"/>
    <col min="5125" max="5125" width="8.7109375" style="603" bestFit="1" customWidth="1"/>
    <col min="5126" max="5126" width="26.42578125" style="603" customWidth="1"/>
    <col min="5127" max="5127" width="9.7109375" style="603" bestFit="1" customWidth="1"/>
    <col min="5128" max="5128" width="17" style="603" customWidth="1"/>
    <col min="5129" max="5129" width="5.42578125" style="603" customWidth="1"/>
    <col min="5130" max="5376" width="9.140625" style="603"/>
    <col min="5377" max="5377" width="15.140625" style="603" customWidth="1"/>
    <col min="5378" max="5378" width="16.140625" style="603" customWidth="1"/>
    <col min="5379" max="5379" width="10" style="603" customWidth="1"/>
    <col min="5380" max="5380" width="23.85546875" style="603" customWidth="1"/>
    <col min="5381" max="5381" width="8.7109375" style="603" bestFit="1" customWidth="1"/>
    <col min="5382" max="5382" width="26.42578125" style="603" customWidth="1"/>
    <col min="5383" max="5383" width="9.7109375" style="603" bestFit="1" customWidth="1"/>
    <col min="5384" max="5384" width="17" style="603" customWidth="1"/>
    <col min="5385" max="5385" width="5.42578125" style="603" customWidth="1"/>
    <col min="5386" max="5632" width="9.140625" style="603"/>
    <col min="5633" max="5633" width="15.140625" style="603" customWidth="1"/>
    <col min="5634" max="5634" width="16.140625" style="603" customWidth="1"/>
    <col min="5635" max="5635" width="10" style="603" customWidth="1"/>
    <col min="5636" max="5636" width="23.85546875" style="603" customWidth="1"/>
    <col min="5637" max="5637" width="8.7109375" style="603" bestFit="1" customWidth="1"/>
    <col min="5638" max="5638" width="26.42578125" style="603" customWidth="1"/>
    <col min="5639" max="5639" width="9.7109375" style="603" bestFit="1" customWidth="1"/>
    <col min="5640" max="5640" width="17" style="603" customWidth="1"/>
    <col min="5641" max="5641" width="5.42578125" style="603" customWidth="1"/>
    <col min="5642" max="5888" width="9.140625" style="603"/>
    <col min="5889" max="5889" width="15.140625" style="603" customWidth="1"/>
    <col min="5890" max="5890" width="16.140625" style="603" customWidth="1"/>
    <col min="5891" max="5891" width="10" style="603" customWidth="1"/>
    <col min="5892" max="5892" width="23.85546875" style="603" customWidth="1"/>
    <col min="5893" max="5893" width="8.7109375" style="603" bestFit="1" customWidth="1"/>
    <col min="5894" max="5894" width="26.42578125" style="603" customWidth="1"/>
    <col min="5895" max="5895" width="9.7109375" style="603" bestFit="1" customWidth="1"/>
    <col min="5896" max="5896" width="17" style="603" customWidth="1"/>
    <col min="5897" max="5897" width="5.42578125" style="603" customWidth="1"/>
    <col min="5898" max="6144" width="9.140625" style="603"/>
    <col min="6145" max="6145" width="15.140625" style="603" customWidth="1"/>
    <col min="6146" max="6146" width="16.140625" style="603" customWidth="1"/>
    <col min="6147" max="6147" width="10" style="603" customWidth="1"/>
    <col min="6148" max="6148" width="23.85546875" style="603" customWidth="1"/>
    <col min="6149" max="6149" width="8.7109375" style="603" bestFit="1" customWidth="1"/>
    <col min="6150" max="6150" width="26.42578125" style="603" customWidth="1"/>
    <col min="6151" max="6151" width="9.7109375" style="603" bestFit="1" customWidth="1"/>
    <col min="6152" max="6152" width="17" style="603" customWidth="1"/>
    <col min="6153" max="6153" width="5.42578125" style="603" customWidth="1"/>
    <col min="6154" max="6400" width="9.140625" style="603"/>
    <col min="6401" max="6401" width="15.140625" style="603" customWidth="1"/>
    <col min="6402" max="6402" width="16.140625" style="603" customWidth="1"/>
    <col min="6403" max="6403" width="10" style="603" customWidth="1"/>
    <col min="6404" max="6404" width="23.85546875" style="603" customWidth="1"/>
    <col min="6405" max="6405" width="8.7109375" style="603" bestFit="1" customWidth="1"/>
    <col min="6406" max="6406" width="26.42578125" style="603" customWidth="1"/>
    <col min="6407" max="6407" width="9.7109375" style="603" bestFit="1" customWidth="1"/>
    <col min="6408" max="6408" width="17" style="603" customWidth="1"/>
    <col min="6409" max="6409" width="5.42578125" style="603" customWidth="1"/>
    <col min="6410" max="6656" width="9.140625" style="603"/>
    <col min="6657" max="6657" width="15.140625" style="603" customWidth="1"/>
    <col min="6658" max="6658" width="16.140625" style="603" customWidth="1"/>
    <col min="6659" max="6659" width="10" style="603" customWidth="1"/>
    <col min="6660" max="6660" width="23.85546875" style="603" customWidth="1"/>
    <col min="6661" max="6661" width="8.7109375" style="603" bestFit="1" customWidth="1"/>
    <col min="6662" max="6662" width="26.42578125" style="603" customWidth="1"/>
    <col min="6663" max="6663" width="9.7109375" style="603" bestFit="1" customWidth="1"/>
    <col min="6664" max="6664" width="17" style="603" customWidth="1"/>
    <col min="6665" max="6665" width="5.42578125" style="603" customWidth="1"/>
    <col min="6666" max="6912" width="9.140625" style="603"/>
    <col min="6913" max="6913" width="15.140625" style="603" customWidth="1"/>
    <col min="6914" max="6914" width="16.140625" style="603" customWidth="1"/>
    <col min="6915" max="6915" width="10" style="603" customWidth="1"/>
    <col min="6916" max="6916" width="23.85546875" style="603" customWidth="1"/>
    <col min="6917" max="6917" width="8.7109375" style="603" bestFit="1" customWidth="1"/>
    <col min="6918" max="6918" width="26.42578125" style="603" customWidth="1"/>
    <col min="6919" max="6919" width="9.7109375" style="603" bestFit="1" customWidth="1"/>
    <col min="6920" max="6920" width="17" style="603" customWidth="1"/>
    <col min="6921" max="6921" width="5.42578125" style="603" customWidth="1"/>
    <col min="6922" max="7168" width="9.140625" style="603"/>
    <col min="7169" max="7169" width="15.140625" style="603" customWidth="1"/>
    <col min="7170" max="7170" width="16.140625" style="603" customWidth="1"/>
    <col min="7171" max="7171" width="10" style="603" customWidth="1"/>
    <col min="7172" max="7172" width="23.85546875" style="603" customWidth="1"/>
    <col min="7173" max="7173" width="8.7109375" style="603" bestFit="1" customWidth="1"/>
    <col min="7174" max="7174" width="26.42578125" style="603" customWidth="1"/>
    <col min="7175" max="7175" width="9.7109375" style="603" bestFit="1" customWidth="1"/>
    <col min="7176" max="7176" width="17" style="603" customWidth="1"/>
    <col min="7177" max="7177" width="5.42578125" style="603" customWidth="1"/>
    <col min="7178" max="7424" width="9.140625" style="603"/>
    <col min="7425" max="7425" width="15.140625" style="603" customWidth="1"/>
    <col min="7426" max="7426" width="16.140625" style="603" customWidth="1"/>
    <col min="7427" max="7427" width="10" style="603" customWidth="1"/>
    <col min="7428" max="7428" width="23.85546875" style="603" customWidth="1"/>
    <col min="7429" max="7429" width="8.7109375" style="603" bestFit="1" customWidth="1"/>
    <col min="7430" max="7430" width="26.42578125" style="603" customWidth="1"/>
    <col min="7431" max="7431" width="9.7109375" style="603" bestFit="1" customWidth="1"/>
    <col min="7432" max="7432" width="17" style="603" customWidth="1"/>
    <col min="7433" max="7433" width="5.42578125" style="603" customWidth="1"/>
    <col min="7434" max="7680" width="9.140625" style="603"/>
    <col min="7681" max="7681" width="15.140625" style="603" customWidth="1"/>
    <col min="7682" max="7682" width="16.140625" style="603" customWidth="1"/>
    <col min="7683" max="7683" width="10" style="603" customWidth="1"/>
    <col min="7684" max="7684" width="23.85546875" style="603" customWidth="1"/>
    <col min="7685" max="7685" width="8.7109375" style="603" bestFit="1" customWidth="1"/>
    <col min="7686" max="7686" width="26.42578125" style="603" customWidth="1"/>
    <col min="7687" max="7687" width="9.7109375" style="603" bestFit="1" customWidth="1"/>
    <col min="7688" max="7688" width="17" style="603" customWidth="1"/>
    <col min="7689" max="7689" width="5.42578125" style="603" customWidth="1"/>
    <col min="7690" max="7936" width="9.140625" style="603"/>
    <col min="7937" max="7937" width="15.140625" style="603" customWidth="1"/>
    <col min="7938" max="7938" width="16.140625" style="603" customWidth="1"/>
    <col min="7939" max="7939" width="10" style="603" customWidth="1"/>
    <col min="7940" max="7940" width="23.85546875" style="603" customWidth="1"/>
    <col min="7941" max="7941" width="8.7109375" style="603" bestFit="1" customWidth="1"/>
    <col min="7942" max="7942" width="26.42578125" style="603" customWidth="1"/>
    <col min="7943" max="7943" width="9.7109375" style="603" bestFit="1" customWidth="1"/>
    <col min="7944" max="7944" width="17" style="603" customWidth="1"/>
    <col min="7945" max="7945" width="5.42578125" style="603" customWidth="1"/>
    <col min="7946" max="8192" width="9.140625" style="603"/>
    <col min="8193" max="8193" width="15.140625" style="603" customWidth="1"/>
    <col min="8194" max="8194" width="16.140625" style="603" customWidth="1"/>
    <col min="8195" max="8195" width="10" style="603" customWidth="1"/>
    <col min="8196" max="8196" width="23.85546875" style="603" customWidth="1"/>
    <col min="8197" max="8197" width="8.7109375" style="603" bestFit="1" customWidth="1"/>
    <col min="8198" max="8198" width="26.42578125" style="603" customWidth="1"/>
    <col min="8199" max="8199" width="9.7109375" style="603" bestFit="1" customWidth="1"/>
    <col min="8200" max="8200" width="17" style="603" customWidth="1"/>
    <col min="8201" max="8201" width="5.42578125" style="603" customWidth="1"/>
    <col min="8202" max="8448" width="9.140625" style="603"/>
    <col min="8449" max="8449" width="15.140625" style="603" customWidth="1"/>
    <col min="8450" max="8450" width="16.140625" style="603" customWidth="1"/>
    <col min="8451" max="8451" width="10" style="603" customWidth="1"/>
    <col min="8452" max="8452" width="23.85546875" style="603" customWidth="1"/>
    <col min="8453" max="8453" width="8.7109375" style="603" bestFit="1" customWidth="1"/>
    <col min="8454" max="8454" width="26.42578125" style="603" customWidth="1"/>
    <col min="8455" max="8455" width="9.7109375" style="603" bestFit="1" customWidth="1"/>
    <col min="8456" max="8456" width="17" style="603" customWidth="1"/>
    <col min="8457" max="8457" width="5.42578125" style="603" customWidth="1"/>
    <col min="8458" max="8704" width="9.140625" style="603"/>
    <col min="8705" max="8705" width="15.140625" style="603" customWidth="1"/>
    <col min="8706" max="8706" width="16.140625" style="603" customWidth="1"/>
    <col min="8707" max="8707" width="10" style="603" customWidth="1"/>
    <col min="8708" max="8708" width="23.85546875" style="603" customWidth="1"/>
    <col min="8709" max="8709" width="8.7109375" style="603" bestFit="1" customWidth="1"/>
    <col min="8710" max="8710" width="26.42578125" style="603" customWidth="1"/>
    <col min="8711" max="8711" width="9.7109375" style="603" bestFit="1" customWidth="1"/>
    <col min="8712" max="8712" width="17" style="603" customWidth="1"/>
    <col min="8713" max="8713" width="5.42578125" style="603" customWidth="1"/>
    <col min="8714" max="8960" width="9.140625" style="603"/>
    <col min="8961" max="8961" width="15.140625" style="603" customWidth="1"/>
    <col min="8962" max="8962" width="16.140625" style="603" customWidth="1"/>
    <col min="8963" max="8963" width="10" style="603" customWidth="1"/>
    <col min="8964" max="8964" width="23.85546875" style="603" customWidth="1"/>
    <col min="8965" max="8965" width="8.7109375" style="603" bestFit="1" customWidth="1"/>
    <col min="8966" max="8966" width="26.42578125" style="603" customWidth="1"/>
    <col min="8967" max="8967" width="9.7109375" style="603" bestFit="1" customWidth="1"/>
    <col min="8968" max="8968" width="17" style="603" customWidth="1"/>
    <col min="8969" max="8969" width="5.42578125" style="603" customWidth="1"/>
    <col min="8970" max="9216" width="9.140625" style="603"/>
    <col min="9217" max="9217" width="15.140625" style="603" customWidth="1"/>
    <col min="9218" max="9218" width="16.140625" style="603" customWidth="1"/>
    <col min="9219" max="9219" width="10" style="603" customWidth="1"/>
    <col min="9220" max="9220" width="23.85546875" style="603" customWidth="1"/>
    <col min="9221" max="9221" width="8.7109375" style="603" bestFit="1" customWidth="1"/>
    <col min="9222" max="9222" width="26.42578125" style="603" customWidth="1"/>
    <col min="9223" max="9223" width="9.7109375" style="603" bestFit="1" customWidth="1"/>
    <col min="9224" max="9224" width="17" style="603" customWidth="1"/>
    <col min="9225" max="9225" width="5.42578125" style="603" customWidth="1"/>
    <col min="9226" max="9472" width="9.140625" style="603"/>
    <col min="9473" max="9473" width="15.140625" style="603" customWidth="1"/>
    <col min="9474" max="9474" width="16.140625" style="603" customWidth="1"/>
    <col min="9475" max="9475" width="10" style="603" customWidth="1"/>
    <col min="9476" max="9476" width="23.85546875" style="603" customWidth="1"/>
    <col min="9477" max="9477" width="8.7109375" style="603" bestFit="1" customWidth="1"/>
    <col min="9478" max="9478" width="26.42578125" style="603" customWidth="1"/>
    <col min="9479" max="9479" width="9.7109375" style="603" bestFit="1" customWidth="1"/>
    <col min="9480" max="9480" width="17" style="603" customWidth="1"/>
    <col min="9481" max="9481" width="5.42578125" style="603" customWidth="1"/>
    <col min="9482" max="9728" width="9.140625" style="603"/>
    <col min="9729" max="9729" width="15.140625" style="603" customWidth="1"/>
    <col min="9730" max="9730" width="16.140625" style="603" customWidth="1"/>
    <col min="9731" max="9731" width="10" style="603" customWidth="1"/>
    <col min="9732" max="9732" width="23.85546875" style="603" customWidth="1"/>
    <col min="9733" max="9733" width="8.7109375" style="603" bestFit="1" customWidth="1"/>
    <col min="9734" max="9734" width="26.42578125" style="603" customWidth="1"/>
    <col min="9735" max="9735" width="9.7109375" style="603" bestFit="1" customWidth="1"/>
    <col min="9736" max="9736" width="17" style="603" customWidth="1"/>
    <col min="9737" max="9737" width="5.42578125" style="603" customWidth="1"/>
    <col min="9738" max="9984" width="9.140625" style="603"/>
    <col min="9985" max="9985" width="15.140625" style="603" customWidth="1"/>
    <col min="9986" max="9986" width="16.140625" style="603" customWidth="1"/>
    <col min="9987" max="9987" width="10" style="603" customWidth="1"/>
    <col min="9988" max="9988" width="23.85546875" style="603" customWidth="1"/>
    <col min="9989" max="9989" width="8.7109375" style="603" bestFit="1" customWidth="1"/>
    <col min="9990" max="9990" width="26.42578125" style="603" customWidth="1"/>
    <col min="9991" max="9991" width="9.7109375" style="603" bestFit="1" customWidth="1"/>
    <col min="9992" max="9992" width="17" style="603" customWidth="1"/>
    <col min="9993" max="9993" width="5.42578125" style="603" customWidth="1"/>
    <col min="9994" max="10240" width="9.140625" style="603"/>
    <col min="10241" max="10241" width="15.140625" style="603" customWidth="1"/>
    <col min="10242" max="10242" width="16.140625" style="603" customWidth="1"/>
    <col min="10243" max="10243" width="10" style="603" customWidth="1"/>
    <col min="10244" max="10244" width="23.85546875" style="603" customWidth="1"/>
    <col min="10245" max="10245" width="8.7109375" style="603" bestFit="1" customWidth="1"/>
    <col min="10246" max="10246" width="26.42578125" style="603" customWidth="1"/>
    <col min="10247" max="10247" width="9.7109375" style="603" bestFit="1" customWidth="1"/>
    <col min="10248" max="10248" width="17" style="603" customWidth="1"/>
    <col min="10249" max="10249" width="5.42578125" style="603" customWidth="1"/>
    <col min="10250" max="10496" width="9.140625" style="603"/>
    <col min="10497" max="10497" width="15.140625" style="603" customWidth="1"/>
    <col min="10498" max="10498" width="16.140625" style="603" customWidth="1"/>
    <col min="10499" max="10499" width="10" style="603" customWidth="1"/>
    <col min="10500" max="10500" width="23.85546875" style="603" customWidth="1"/>
    <col min="10501" max="10501" width="8.7109375" style="603" bestFit="1" customWidth="1"/>
    <col min="10502" max="10502" width="26.42578125" style="603" customWidth="1"/>
    <col min="10503" max="10503" width="9.7109375" style="603" bestFit="1" customWidth="1"/>
    <col min="10504" max="10504" width="17" style="603" customWidth="1"/>
    <col min="10505" max="10505" width="5.42578125" style="603" customWidth="1"/>
    <col min="10506" max="10752" width="9.140625" style="603"/>
    <col min="10753" max="10753" width="15.140625" style="603" customWidth="1"/>
    <col min="10754" max="10754" width="16.140625" style="603" customWidth="1"/>
    <col min="10755" max="10755" width="10" style="603" customWidth="1"/>
    <col min="10756" max="10756" width="23.85546875" style="603" customWidth="1"/>
    <col min="10757" max="10757" width="8.7109375" style="603" bestFit="1" customWidth="1"/>
    <col min="10758" max="10758" width="26.42578125" style="603" customWidth="1"/>
    <col min="10759" max="10759" width="9.7109375" style="603" bestFit="1" customWidth="1"/>
    <col min="10760" max="10760" width="17" style="603" customWidth="1"/>
    <col min="10761" max="10761" width="5.42578125" style="603" customWidth="1"/>
    <col min="10762" max="11008" width="9.140625" style="603"/>
    <col min="11009" max="11009" width="15.140625" style="603" customWidth="1"/>
    <col min="11010" max="11010" width="16.140625" style="603" customWidth="1"/>
    <col min="11011" max="11011" width="10" style="603" customWidth="1"/>
    <col min="11012" max="11012" width="23.85546875" style="603" customWidth="1"/>
    <col min="11013" max="11013" width="8.7109375" style="603" bestFit="1" customWidth="1"/>
    <col min="11014" max="11014" width="26.42578125" style="603" customWidth="1"/>
    <col min="11015" max="11015" width="9.7109375" style="603" bestFit="1" customWidth="1"/>
    <col min="11016" max="11016" width="17" style="603" customWidth="1"/>
    <col min="11017" max="11017" width="5.42578125" style="603" customWidth="1"/>
    <col min="11018" max="11264" width="9.140625" style="603"/>
    <col min="11265" max="11265" width="15.140625" style="603" customWidth="1"/>
    <col min="11266" max="11266" width="16.140625" style="603" customWidth="1"/>
    <col min="11267" max="11267" width="10" style="603" customWidth="1"/>
    <col min="11268" max="11268" width="23.85546875" style="603" customWidth="1"/>
    <col min="11269" max="11269" width="8.7109375" style="603" bestFit="1" customWidth="1"/>
    <col min="11270" max="11270" width="26.42578125" style="603" customWidth="1"/>
    <col min="11271" max="11271" width="9.7109375" style="603" bestFit="1" customWidth="1"/>
    <col min="11272" max="11272" width="17" style="603" customWidth="1"/>
    <col min="11273" max="11273" width="5.42578125" style="603" customWidth="1"/>
    <col min="11274" max="11520" width="9.140625" style="603"/>
    <col min="11521" max="11521" width="15.140625" style="603" customWidth="1"/>
    <col min="11522" max="11522" width="16.140625" style="603" customWidth="1"/>
    <col min="11523" max="11523" width="10" style="603" customWidth="1"/>
    <col min="11524" max="11524" width="23.85546875" style="603" customWidth="1"/>
    <col min="11525" max="11525" width="8.7109375" style="603" bestFit="1" customWidth="1"/>
    <col min="11526" max="11526" width="26.42578125" style="603" customWidth="1"/>
    <col min="11527" max="11527" width="9.7109375" style="603" bestFit="1" customWidth="1"/>
    <col min="11528" max="11528" width="17" style="603" customWidth="1"/>
    <col min="11529" max="11529" width="5.42578125" style="603" customWidth="1"/>
    <col min="11530" max="11776" width="9.140625" style="603"/>
    <col min="11777" max="11777" width="15.140625" style="603" customWidth="1"/>
    <col min="11778" max="11778" width="16.140625" style="603" customWidth="1"/>
    <col min="11779" max="11779" width="10" style="603" customWidth="1"/>
    <col min="11780" max="11780" width="23.85546875" style="603" customWidth="1"/>
    <col min="11781" max="11781" width="8.7109375" style="603" bestFit="1" customWidth="1"/>
    <col min="11782" max="11782" width="26.42578125" style="603" customWidth="1"/>
    <col min="11783" max="11783" width="9.7109375" style="603" bestFit="1" customWidth="1"/>
    <col min="11784" max="11784" width="17" style="603" customWidth="1"/>
    <col min="11785" max="11785" width="5.42578125" style="603" customWidth="1"/>
    <col min="11786" max="12032" width="9.140625" style="603"/>
    <col min="12033" max="12033" width="15.140625" style="603" customWidth="1"/>
    <col min="12034" max="12034" width="16.140625" style="603" customWidth="1"/>
    <col min="12035" max="12035" width="10" style="603" customWidth="1"/>
    <col min="12036" max="12036" width="23.85546875" style="603" customWidth="1"/>
    <col min="12037" max="12037" width="8.7109375" style="603" bestFit="1" customWidth="1"/>
    <col min="12038" max="12038" width="26.42578125" style="603" customWidth="1"/>
    <col min="12039" max="12039" width="9.7109375" style="603" bestFit="1" customWidth="1"/>
    <col min="12040" max="12040" width="17" style="603" customWidth="1"/>
    <col min="12041" max="12041" width="5.42578125" style="603" customWidth="1"/>
    <col min="12042" max="12288" width="9.140625" style="603"/>
    <col min="12289" max="12289" width="15.140625" style="603" customWidth="1"/>
    <col min="12290" max="12290" width="16.140625" style="603" customWidth="1"/>
    <col min="12291" max="12291" width="10" style="603" customWidth="1"/>
    <col min="12292" max="12292" width="23.85546875" style="603" customWidth="1"/>
    <col min="12293" max="12293" width="8.7109375" style="603" bestFit="1" customWidth="1"/>
    <col min="12294" max="12294" width="26.42578125" style="603" customWidth="1"/>
    <col min="12295" max="12295" width="9.7109375" style="603" bestFit="1" customWidth="1"/>
    <col min="12296" max="12296" width="17" style="603" customWidth="1"/>
    <col min="12297" max="12297" width="5.42578125" style="603" customWidth="1"/>
    <col min="12298" max="12544" width="9.140625" style="603"/>
    <col min="12545" max="12545" width="15.140625" style="603" customWidth="1"/>
    <col min="12546" max="12546" width="16.140625" style="603" customWidth="1"/>
    <col min="12547" max="12547" width="10" style="603" customWidth="1"/>
    <col min="12548" max="12548" width="23.85546875" style="603" customWidth="1"/>
    <col min="12549" max="12549" width="8.7109375" style="603" bestFit="1" customWidth="1"/>
    <col min="12550" max="12550" width="26.42578125" style="603" customWidth="1"/>
    <col min="12551" max="12551" width="9.7109375" style="603" bestFit="1" customWidth="1"/>
    <col min="12552" max="12552" width="17" style="603" customWidth="1"/>
    <col min="12553" max="12553" width="5.42578125" style="603" customWidth="1"/>
    <col min="12554" max="12800" width="9.140625" style="603"/>
    <col min="12801" max="12801" width="15.140625" style="603" customWidth="1"/>
    <col min="12802" max="12802" width="16.140625" style="603" customWidth="1"/>
    <col min="12803" max="12803" width="10" style="603" customWidth="1"/>
    <col min="12804" max="12804" width="23.85546875" style="603" customWidth="1"/>
    <col min="12805" max="12805" width="8.7109375" style="603" bestFit="1" customWidth="1"/>
    <col min="12806" max="12806" width="26.42578125" style="603" customWidth="1"/>
    <col min="12807" max="12807" width="9.7109375" style="603" bestFit="1" customWidth="1"/>
    <col min="12808" max="12808" width="17" style="603" customWidth="1"/>
    <col min="12809" max="12809" width="5.42578125" style="603" customWidth="1"/>
    <col min="12810" max="13056" width="9.140625" style="603"/>
    <col min="13057" max="13057" width="15.140625" style="603" customWidth="1"/>
    <col min="13058" max="13058" width="16.140625" style="603" customWidth="1"/>
    <col min="13059" max="13059" width="10" style="603" customWidth="1"/>
    <col min="13060" max="13060" width="23.85546875" style="603" customWidth="1"/>
    <col min="13061" max="13061" width="8.7109375" style="603" bestFit="1" customWidth="1"/>
    <col min="13062" max="13062" width="26.42578125" style="603" customWidth="1"/>
    <col min="13063" max="13063" width="9.7109375" style="603" bestFit="1" customWidth="1"/>
    <col min="13064" max="13064" width="17" style="603" customWidth="1"/>
    <col min="13065" max="13065" width="5.42578125" style="603" customWidth="1"/>
    <col min="13066" max="13312" width="9.140625" style="603"/>
    <col min="13313" max="13313" width="15.140625" style="603" customWidth="1"/>
    <col min="13314" max="13314" width="16.140625" style="603" customWidth="1"/>
    <col min="13315" max="13315" width="10" style="603" customWidth="1"/>
    <col min="13316" max="13316" width="23.85546875" style="603" customWidth="1"/>
    <col min="13317" max="13317" width="8.7109375" style="603" bestFit="1" customWidth="1"/>
    <col min="13318" max="13318" width="26.42578125" style="603" customWidth="1"/>
    <col min="13319" max="13319" width="9.7109375" style="603" bestFit="1" customWidth="1"/>
    <col min="13320" max="13320" width="17" style="603" customWidth="1"/>
    <col min="13321" max="13321" width="5.42578125" style="603" customWidth="1"/>
    <col min="13322" max="13568" width="9.140625" style="603"/>
    <col min="13569" max="13569" width="15.140625" style="603" customWidth="1"/>
    <col min="13570" max="13570" width="16.140625" style="603" customWidth="1"/>
    <col min="13571" max="13571" width="10" style="603" customWidth="1"/>
    <col min="13572" max="13572" width="23.85546875" style="603" customWidth="1"/>
    <col min="13573" max="13573" width="8.7109375" style="603" bestFit="1" customWidth="1"/>
    <col min="13574" max="13574" width="26.42578125" style="603" customWidth="1"/>
    <col min="13575" max="13575" width="9.7109375" style="603" bestFit="1" customWidth="1"/>
    <col min="13576" max="13576" width="17" style="603" customWidth="1"/>
    <col min="13577" max="13577" width="5.42578125" style="603" customWidth="1"/>
    <col min="13578" max="13824" width="9.140625" style="603"/>
    <col min="13825" max="13825" width="15.140625" style="603" customWidth="1"/>
    <col min="13826" max="13826" width="16.140625" style="603" customWidth="1"/>
    <col min="13827" max="13827" width="10" style="603" customWidth="1"/>
    <col min="13828" max="13828" width="23.85546875" style="603" customWidth="1"/>
    <col min="13829" max="13829" width="8.7109375" style="603" bestFit="1" customWidth="1"/>
    <col min="13830" max="13830" width="26.42578125" style="603" customWidth="1"/>
    <col min="13831" max="13831" width="9.7109375" style="603" bestFit="1" customWidth="1"/>
    <col min="13832" max="13832" width="17" style="603" customWidth="1"/>
    <col min="13833" max="13833" width="5.42578125" style="603" customWidth="1"/>
    <col min="13834" max="14080" width="9.140625" style="603"/>
    <col min="14081" max="14081" width="15.140625" style="603" customWidth="1"/>
    <col min="14082" max="14082" width="16.140625" style="603" customWidth="1"/>
    <col min="14083" max="14083" width="10" style="603" customWidth="1"/>
    <col min="14084" max="14084" width="23.85546875" style="603" customWidth="1"/>
    <col min="14085" max="14085" width="8.7109375" style="603" bestFit="1" customWidth="1"/>
    <col min="14086" max="14086" width="26.42578125" style="603" customWidth="1"/>
    <col min="14087" max="14087" width="9.7109375" style="603" bestFit="1" customWidth="1"/>
    <col min="14088" max="14088" width="17" style="603" customWidth="1"/>
    <col min="14089" max="14089" width="5.42578125" style="603" customWidth="1"/>
    <col min="14090" max="14336" width="9.140625" style="603"/>
    <col min="14337" max="14337" width="15.140625" style="603" customWidth="1"/>
    <col min="14338" max="14338" width="16.140625" style="603" customWidth="1"/>
    <col min="14339" max="14339" width="10" style="603" customWidth="1"/>
    <col min="14340" max="14340" width="23.85546875" style="603" customWidth="1"/>
    <col min="14341" max="14341" width="8.7109375" style="603" bestFit="1" customWidth="1"/>
    <col min="14342" max="14342" width="26.42578125" style="603" customWidth="1"/>
    <col min="14343" max="14343" width="9.7109375" style="603" bestFit="1" customWidth="1"/>
    <col min="14344" max="14344" width="17" style="603" customWidth="1"/>
    <col min="14345" max="14345" width="5.42578125" style="603" customWidth="1"/>
    <col min="14346" max="14592" width="9.140625" style="603"/>
    <col min="14593" max="14593" width="15.140625" style="603" customWidth="1"/>
    <col min="14594" max="14594" width="16.140625" style="603" customWidth="1"/>
    <col min="14595" max="14595" width="10" style="603" customWidth="1"/>
    <col min="14596" max="14596" width="23.85546875" style="603" customWidth="1"/>
    <col min="14597" max="14597" width="8.7109375" style="603" bestFit="1" customWidth="1"/>
    <col min="14598" max="14598" width="26.42578125" style="603" customWidth="1"/>
    <col min="14599" max="14599" width="9.7109375" style="603" bestFit="1" customWidth="1"/>
    <col min="14600" max="14600" width="17" style="603" customWidth="1"/>
    <col min="14601" max="14601" width="5.42578125" style="603" customWidth="1"/>
    <col min="14602" max="14848" width="9.140625" style="603"/>
    <col min="14849" max="14849" width="15.140625" style="603" customWidth="1"/>
    <col min="14850" max="14850" width="16.140625" style="603" customWidth="1"/>
    <col min="14851" max="14851" width="10" style="603" customWidth="1"/>
    <col min="14852" max="14852" width="23.85546875" style="603" customWidth="1"/>
    <col min="14853" max="14853" width="8.7109375" style="603" bestFit="1" customWidth="1"/>
    <col min="14854" max="14854" width="26.42578125" style="603" customWidth="1"/>
    <col min="14855" max="14855" width="9.7109375" style="603" bestFit="1" customWidth="1"/>
    <col min="14856" max="14856" width="17" style="603" customWidth="1"/>
    <col min="14857" max="14857" width="5.42578125" style="603" customWidth="1"/>
    <col min="14858" max="15104" width="9.140625" style="603"/>
    <col min="15105" max="15105" width="15.140625" style="603" customWidth="1"/>
    <col min="15106" max="15106" width="16.140625" style="603" customWidth="1"/>
    <col min="15107" max="15107" width="10" style="603" customWidth="1"/>
    <col min="15108" max="15108" width="23.85546875" style="603" customWidth="1"/>
    <col min="15109" max="15109" width="8.7109375" style="603" bestFit="1" customWidth="1"/>
    <col min="15110" max="15110" width="26.42578125" style="603" customWidth="1"/>
    <col min="15111" max="15111" width="9.7109375" style="603" bestFit="1" customWidth="1"/>
    <col min="15112" max="15112" width="17" style="603" customWidth="1"/>
    <col min="15113" max="15113" width="5.42578125" style="603" customWidth="1"/>
    <col min="15114" max="15360" width="9.140625" style="603"/>
    <col min="15361" max="15361" width="15.140625" style="603" customWidth="1"/>
    <col min="15362" max="15362" width="16.140625" style="603" customWidth="1"/>
    <col min="15363" max="15363" width="10" style="603" customWidth="1"/>
    <col min="15364" max="15364" width="23.85546875" style="603" customWidth="1"/>
    <col min="15365" max="15365" width="8.7109375" style="603" bestFit="1" customWidth="1"/>
    <col min="15366" max="15366" width="26.42578125" style="603" customWidth="1"/>
    <col min="15367" max="15367" width="9.7109375" style="603" bestFit="1" customWidth="1"/>
    <col min="15368" max="15368" width="17" style="603" customWidth="1"/>
    <col min="15369" max="15369" width="5.42578125" style="603" customWidth="1"/>
    <col min="15370" max="15616" width="9.140625" style="603"/>
    <col min="15617" max="15617" width="15.140625" style="603" customWidth="1"/>
    <col min="15618" max="15618" width="16.140625" style="603" customWidth="1"/>
    <col min="15619" max="15619" width="10" style="603" customWidth="1"/>
    <col min="15620" max="15620" width="23.85546875" style="603" customWidth="1"/>
    <col min="15621" max="15621" width="8.7109375" style="603" bestFit="1" customWidth="1"/>
    <col min="15622" max="15622" width="26.42578125" style="603" customWidth="1"/>
    <col min="15623" max="15623" width="9.7109375" style="603" bestFit="1" customWidth="1"/>
    <col min="15624" max="15624" width="17" style="603" customWidth="1"/>
    <col min="15625" max="15625" width="5.42578125" style="603" customWidth="1"/>
    <col min="15626" max="15872" width="9.140625" style="603"/>
    <col min="15873" max="15873" width="15.140625" style="603" customWidth="1"/>
    <col min="15874" max="15874" width="16.140625" style="603" customWidth="1"/>
    <col min="15875" max="15875" width="10" style="603" customWidth="1"/>
    <col min="15876" max="15876" width="23.85546875" style="603" customWidth="1"/>
    <col min="15877" max="15877" width="8.7109375" style="603" bestFit="1" customWidth="1"/>
    <col min="15878" max="15878" width="26.42578125" style="603" customWidth="1"/>
    <col min="15879" max="15879" width="9.7109375" style="603" bestFit="1" customWidth="1"/>
    <col min="15880" max="15880" width="17" style="603" customWidth="1"/>
    <col min="15881" max="15881" width="5.42578125" style="603" customWidth="1"/>
    <col min="15882" max="16128" width="9.140625" style="603"/>
    <col min="16129" max="16129" width="15.140625" style="603" customWidth="1"/>
    <col min="16130" max="16130" width="16.140625" style="603" customWidth="1"/>
    <col min="16131" max="16131" width="10" style="603" customWidth="1"/>
    <col min="16132" max="16132" width="23.85546875" style="603" customWidth="1"/>
    <col min="16133" max="16133" width="8.7109375" style="603" bestFit="1" customWidth="1"/>
    <col min="16134" max="16134" width="26.42578125" style="603" customWidth="1"/>
    <col min="16135" max="16135" width="9.7109375" style="603" bestFit="1" customWidth="1"/>
    <col min="16136" max="16136" width="17" style="603" customWidth="1"/>
    <col min="16137" max="16137" width="5.42578125" style="603" customWidth="1"/>
    <col min="16138" max="16384" width="9.140625" style="603"/>
  </cols>
  <sheetData>
    <row r="1" spans="1:9">
      <c r="A1" s="602" t="s">
        <v>931</v>
      </c>
    </row>
    <row r="2" spans="1:9">
      <c r="A2" s="643" t="s">
        <v>933</v>
      </c>
      <c r="B2" s="644"/>
      <c r="C2" s="644"/>
      <c r="D2" s="644"/>
      <c r="E2" s="644"/>
      <c r="F2" s="644"/>
      <c r="G2" s="644"/>
      <c r="H2" s="644"/>
      <c r="I2" s="645"/>
    </row>
    <row r="3" spans="1:9" ht="31.5">
      <c r="A3" s="613" t="s">
        <v>1012</v>
      </c>
      <c r="B3" s="613" t="s">
        <v>935</v>
      </c>
      <c r="C3" s="614" t="s">
        <v>936</v>
      </c>
      <c r="D3" s="613" t="s">
        <v>1013</v>
      </c>
      <c r="E3" s="614" t="s">
        <v>936</v>
      </c>
      <c r="F3" s="613" t="s">
        <v>938</v>
      </c>
      <c r="G3" s="614" t="s">
        <v>936</v>
      </c>
      <c r="H3" s="613" t="s">
        <v>939</v>
      </c>
      <c r="I3" s="615" t="s">
        <v>936</v>
      </c>
    </row>
    <row r="4" spans="1:9" ht="75">
      <c r="A4" s="611" t="s">
        <v>1014</v>
      </c>
      <c r="B4" s="611" t="s">
        <v>1040</v>
      </c>
      <c r="C4" s="600">
        <v>75000</v>
      </c>
      <c r="D4" s="611" t="s">
        <v>1039</v>
      </c>
      <c r="E4" s="600">
        <v>6000</v>
      </c>
      <c r="F4" s="611" t="s">
        <v>1042</v>
      </c>
      <c r="G4" s="600">
        <v>400</v>
      </c>
      <c r="H4" s="611" t="s">
        <v>1015</v>
      </c>
      <c r="I4" s="601" t="s">
        <v>62</v>
      </c>
    </row>
    <row r="5" spans="1:9">
      <c r="A5" s="611"/>
      <c r="B5" s="611" t="s">
        <v>1035</v>
      </c>
      <c r="C5" s="600">
        <v>10000</v>
      </c>
      <c r="D5" s="611"/>
      <c r="E5" s="600"/>
      <c r="F5" s="611"/>
      <c r="G5" s="600"/>
      <c r="H5" s="611"/>
      <c r="I5" s="612"/>
    </row>
    <row r="6" spans="1:9" ht="30">
      <c r="A6" s="611" t="s">
        <v>1016</v>
      </c>
      <c r="B6" s="611"/>
      <c r="C6" s="600"/>
      <c r="D6" s="611" t="s">
        <v>1017</v>
      </c>
      <c r="E6" s="600">
        <v>500</v>
      </c>
      <c r="F6" s="611"/>
      <c r="G6" s="600"/>
      <c r="H6" s="611"/>
      <c r="I6" s="612"/>
    </row>
    <row r="7" spans="1:9" ht="75">
      <c r="A7" s="611" t="s">
        <v>1018</v>
      </c>
      <c r="B7" s="611" t="s">
        <v>1019</v>
      </c>
      <c r="C7" s="600">
        <v>3000</v>
      </c>
      <c r="D7" s="611" t="s">
        <v>1038</v>
      </c>
      <c r="E7" s="600">
        <v>3500</v>
      </c>
      <c r="F7" s="611" t="s">
        <v>1043</v>
      </c>
      <c r="G7" s="600"/>
      <c r="H7" s="611" t="s">
        <v>1020</v>
      </c>
      <c r="I7" s="601" t="s">
        <v>62</v>
      </c>
    </row>
    <row r="8" spans="1:9" ht="105">
      <c r="A8" s="611" t="s">
        <v>1021</v>
      </c>
      <c r="B8" s="611" t="s">
        <v>1041</v>
      </c>
      <c r="C8" s="600">
        <v>60000</v>
      </c>
      <c r="D8" s="611" t="s">
        <v>1022</v>
      </c>
      <c r="E8" s="600">
        <v>3600</v>
      </c>
      <c r="F8" s="611" t="s">
        <v>1044</v>
      </c>
      <c r="G8" s="600">
        <v>75000</v>
      </c>
      <c r="H8" s="611" t="s">
        <v>1023</v>
      </c>
      <c r="I8" s="601" t="s">
        <v>62</v>
      </c>
    </row>
    <row r="9" spans="1:9" ht="90">
      <c r="A9" s="611" t="s">
        <v>1024</v>
      </c>
      <c r="B9" s="611" t="s">
        <v>1025</v>
      </c>
      <c r="C9" s="600">
        <v>225000</v>
      </c>
      <c r="D9" s="611" t="s">
        <v>1026</v>
      </c>
      <c r="E9" s="600">
        <v>7000</v>
      </c>
      <c r="F9" s="611" t="s">
        <v>1045</v>
      </c>
      <c r="G9" s="600">
        <v>5000</v>
      </c>
      <c r="H9" s="611" t="s">
        <v>1046</v>
      </c>
      <c r="I9" s="601" t="s">
        <v>62</v>
      </c>
    </row>
    <row r="10" spans="1:9" ht="45">
      <c r="A10" s="611" t="s">
        <v>1027</v>
      </c>
      <c r="B10" s="611" t="s">
        <v>1036</v>
      </c>
      <c r="C10" s="600">
        <v>10000</v>
      </c>
      <c r="D10" s="611" t="s">
        <v>1028</v>
      </c>
      <c r="E10" s="600">
        <v>1800</v>
      </c>
      <c r="F10" s="611" t="s">
        <v>1029</v>
      </c>
      <c r="G10" s="600">
        <v>15000</v>
      </c>
      <c r="H10" s="611" t="s">
        <v>1030</v>
      </c>
      <c r="I10" s="601" t="s">
        <v>62</v>
      </c>
    </row>
    <row r="11" spans="1:9" ht="30">
      <c r="A11" s="611" t="s">
        <v>1031</v>
      </c>
      <c r="B11" s="611"/>
      <c r="C11" s="600"/>
      <c r="D11" s="611" t="s">
        <v>1017</v>
      </c>
      <c r="E11" s="600">
        <v>500</v>
      </c>
      <c r="F11" s="611"/>
      <c r="G11" s="600"/>
      <c r="H11" s="611"/>
      <c r="I11" s="612"/>
    </row>
    <row r="12" spans="1:9">
      <c r="A12" s="611" t="s">
        <v>1032</v>
      </c>
      <c r="B12" s="611"/>
      <c r="C12" s="600"/>
      <c r="D12" s="611" t="s">
        <v>1033</v>
      </c>
      <c r="E12" s="600">
        <v>1800</v>
      </c>
      <c r="F12" s="611" t="s">
        <v>1037</v>
      </c>
      <c r="G12" s="600">
        <v>150000</v>
      </c>
      <c r="H12" s="611"/>
      <c r="I12" s="612"/>
    </row>
    <row r="13" spans="1:9">
      <c r="A13" s="611"/>
      <c r="B13" s="611"/>
      <c r="C13" s="600"/>
      <c r="D13" s="611"/>
      <c r="E13" s="600"/>
      <c r="F13" s="611"/>
      <c r="G13" s="600"/>
      <c r="H13" s="611"/>
      <c r="I13" s="612"/>
    </row>
    <row r="14" spans="1:9" ht="16.5" thickBot="1">
      <c r="A14" s="607" t="s">
        <v>1034</v>
      </c>
      <c r="B14" s="607"/>
      <c r="C14" s="608">
        <f>SUM(C4:C13)</f>
        <v>383000</v>
      </c>
      <c r="D14" s="607"/>
      <c r="E14" s="608">
        <f>SUM(E4:E13)</f>
        <v>24700</v>
      </c>
      <c r="F14" s="607"/>
      <c r="G14" s="608">
        <f>SUM(G4:G13)</f>
        <v>245400</v>
      </c>
      <c r="H14" s="607"/>
      <c r="I14" s="609"/>
    </row>
    <row r="15" spans="1:9" ht="16.5" thickTop="1">
      <c r="A15" s="605"/>
      <c r="B15" s="605"/>
      <c r="C15" s="606"/>
      <c r="D15" s="605"/>
      <c r="E15" s="606"/>
      <c r="F15" s="605"/>
      <c r="G15" s="606"/>
      <c r="H15" s="605"/>
    </row>
    <row r="16" spans="1:9">
      <c r="A16" s="605"/>
      <c r="B16" s="605"/>
      <c r="C16" s="606"/>
      <c r="D16" s="605"/>
      <c r="E16" s="606"/>
      <c r="F16" s="605"/>
      <c r="G16" s="606"/>
      <c r="H16" s="605"/>
    </row>
    <row r="17" spans="1:8" ht="5.25" customHeight="1">
      <c r="A17" s="605"/>
      <c r="B17" s="605"/>
      <c r="C17" s="606"/>
      <c r="D17" s="605"/>
      <c r="E17" s="606"/>
      <c r="F17" s="605"/>
      <c r="G17" s="606"/>
      <c r="H17" s="605"/>
    </row>
    <row r="18" spans="1:8">
      <c r="A18" s="605"/>
      <c r="B18" s="605"/>
      <c r="C18" s="606"/>
      <c r="D18" s="605"/>
      <c r="E18" s="606"/>
      <c r="F18" s="605"/>
      <c r="G18" s="606"/>
      <c r="H18" s="605"/>
    </row>
    <row r="19" spans="1:8">
      <c r="A19" s="605"/>
      <c r="B19" s="605"/>
      <c r="C19" s="606"/>
      <c r="D19" s="605"/>
      <c r="E19" s="606"/>
      <c r="F19" s="605"/>
      <c r="G19" s="606"/>
      <c r="H19" s="605"/>
    </row>
    <row r="20" spans="1:8">
      <c r="A20" s="610"/>
      <c r="B20" s="605"/>
      <c r="C20" s="606"/>
      <c r="D20" s="605"/>
      <c r="E20" s="606"/>
      <c r="F20" s="605"/>
      <c r="G20" s="606"/>
      <c r="H20" s="605"/>
    </row>
    <row r="21" spans="1:8">
      <c r="A21" s="605"/>
      <c r="B21" s="605"/>
      <c r="C21" s="606"/>
      <c r="D21" s="605"/>
      <c r="E21" s="606"/>
      <c r="F21" s="605"/>
      <c r="G21" s="606"/>
      <c r="H21" s="605"/>
    </row>
    <row r="22" spans="1:8">
      <c r="B22" s="605"/>
      <c r="C22" s="606"/>
      <c r="D22" s="605"/>
      <c r="E22" s="606"/>
      <c r="F22" s="605"/>
      <c r="G22" s="606"/>
      <c r="H22" s="605"/>
    </row>
    <row r="23" spans="1:8">
      <c r="A23" s="605"/>
      <c r="B23" s="605"/>
      <c r="C23" s="606"/>
      <c r="D23" s="605"/>
      <c r="E23" s="606"/>
      <c r="F23" s="605"/>
      <c r="G23" s="606"/>
      <c r="H23" s="605"/>
    </row>
    <row r="24" spans="1:8">
      <c r="A24" s="605"/>
      <c r="B24" s="605"/>
      <c r="C24" s="606"/>
      <c r="D24" s="605"/>
      <c r="E24" s="606"/>
      <c r="F24" s="605"/>
      <c r="G24" s="606"/>
      <c r="H24" s="605"/>
    </row>
    <row r="25" spans="1:8">
      <c r="A25" s="605"/>
      <c r="B25" s="605"/>
      <c r="C25" s="606"/>
      <c r="D25" s="605"/>
      <c r="E25" s="606"/>
      <c r="F25" s="605"/>
      <c r="G25" s="606"/>
      <c r="H25" s="605"/>
    </row>
    <row r="26" spans="1:8">
      <c r="B26" s="605"/>
      <c r="C26" s="606"/>
      <c r="D26" s="605"/>
      <c r="E26" s="606"/>
      <c r="F26" s="605"/>
      <c r="G26" s="606"/>
      <c r="H26" s="605"/>
    </row>
    <row r="27" spans="1:8">
      <c r="A27" s="605"/>
      <c r="B27" s="605"/>
      <c r="C27" s="606"/>
      <c r="D27" s="605"/>
      <c r="E27" s="606"/>
      <c r="F27" s="605"/>
      <c r="G27" s="606"/>
      <c r="H27" s="605"/>
    </row>
    <row r="28" spans="1:8">
      <c r="A28" s="605"/>
      <c r="B28" s="605"/>
      <c r="C28" s="606"/>
      <c r="D28" s="605"/>
      <c r="E28" s="606"/>
      <c r="F28" s="605"/>
      <c r="G28" s="606"/>
      <c r="H28" s="605"/>
    </row>
    <row r="29" spans="1:8">
      <c r="A29" s="605"/>
      <c r="B29" s="605"/>
      <c r="C29" s="606"/>
      <c r="D29" s="605"/>
      <c r="E29" s="606"/>
      <c r="F29" s="605"/>
      <c r="G29" s="606"/>
      <c r="H29" s="605"/>
    </row>
    <row r="30" spans="1:8">
      <c r="B30" s="605"/>
      <c r="C30" s="606"/>
      <c r="D30" s="605"/>
      <c r="E30" s="606"/>
      <c r="F30" s="605"/>
      <c r="G30" s="606"/>
      <c r="H30" s="605"/>
    </row>
    <row r="31" spans="1:8">
      <c r="B31" s="605"/>
      <c r="C31" s="606"/>
      <c r="D31" s="605"/>
      <c r="E31" s="606"/>
      <c r="F31" s="605"/>
      <c r="G31" s="606"/>
      <c r="H31" s="605"/>
    </row>
    <row r="32" spans="1:8">
      <c r="A32" s="605"/>
      <c r="B32" s="605"/>
      <c r="C32" s="606"/>
      <c r="D32" s="605"/>
      <c r="E32" s="606"/>
      <c r="F32" s="605"/>
      <c r="G32" s="606"/>
      <c r="H32" s="605"/>
    </row>
    <row r="33" spans="1:8">
      <c r="B33" s="605"/>
      <c r="C33" s="606"/>
      <c r="D33" s="605"/>
      <c r="E33" s="606"/>
      <c r="F33" s="605"/>
      <c r="G33" s="606"/>
      <c r="H33" s="605"/>
    </row>
    <row r="34" spans="1:8">
      <c r="A34" s="605"/>
      <c r="B34" s="605"/>
      <c r="C34" s="606"/>
      <c r="D34" s="605"/>
      <c r="E34" s="606"/>
      <c r="F34" s="605"/>
      <c r="G34" s="606"/>
      <c r="H34" s="605"/>
    </row>
    <row r="35" spans="1:8">
      <c r="A35" s="605"/>
      <c r="B35" s="605"/>
      <c r="C35" s="606"/>
      <c r="D35" s="605"/>
      <c r="E35" s="606"/>
      <c r="F35" s="605"/>
      <c r="G35" s="606"/>
      <c r="H35" s="605"/>
    </row>
    <row r="36" spans="1:8">
      <c r="A36" s="605"/>
      <c r="B36" s="605"/>
      <c r="C36" s="606"/>
      <c r="D36" s="605"/>
      <c r="E36" s="606"/>
      <c r="F36" s="605"/>
      <c r="G36" s="606"/>
      <c r="H36" s="605"/>
    </row>
    <row r="37" spans="1:8">
      <c r="A37" s="605"/>
      <c r="B37" s="605"/>
      <c r="C37" s="606"/>
      <c r="D37" s="605"/>
      <c r="E37" s="606"/>
      <c r="F37" s="605"/>
      <c r="G37" s="606"/>
      <c r="H37" s="605"/>
    </row>
    <row r="38" spans="1:8">
      <c r="A38" s="605"/>
      <c r="B38" s="605"/>
      <c r="C38" s="606"/>
      <c r="D38" s="605"/>
      <c r="E38" s="606"/>
      <c r="F38" s="605"/>
      <c r="G38" s="606"/>
      <c r="H38" s="605"/>
    </row>
    <row r="39" spans="1:8">
      <c r="A39" s="605"/>
      <c r="B39" s="605"/>
      <c r="C39" s="606"/>
      <c r="D39" s="605"/>
      <c r="E39" s="606"/>
      <c r="F39" s="605"/>
      <c r="G39" s="606"/>
      <c r="H39" s="605"/>
    </row>
    <row r="40" spans="1:8">
      <c r="A40" s="605"/>
      <c r="B40" s="605"/>
      <c r="C40" s="606"/>
      <c r="D40" s="605"/>
      <c r="E40" s="606"/>
      <c r="F40" s="605"/>
      <c r="G40" s="606"/>
      <c r="H40" s="605"/>
    </row>
    <row r="41" spans="1:8">
      <c r="A41" s="605"/>
      <c r="B41" s="605"/>
      <c r="C41" s="606"/>
      <c r="D41" s="605"/>
      <c r="E41" s="606"/>
      <c r="F41" s="605"/>
      <c r="G41" s="606"/>
      <c r="H41" s="605"/>
    </row>
    <row r="42" spans="1:8">
      <c r="A42" s="605"/>
      <c r="B42" s="605"/>
      <c r="C42" s="606"/>
      <c r="D42" s="605"/>
      <c r="E42" s="606"/>
      <c r="F42" s="605"/>
      <c r="G42" s="606"/>
      <c r="H42" s="605"/>
    </row>
    <row r="43" spans="1:8">
      <c r="A43" s="605"/>
      <c r="B43" s="605"/>
      <c r="C43" s="606"/>
      <c r="D43" s="605"/>
      <c r="E43" s="606"/>
      <c r="F43" s="605"/>
      <c r="G43" s="606"/>
      <c r="H43" s="605"/>
    </row>
    <row r="44" spans="1:8">
      <c r="A44" s="605"/>
      <c r="B44" s="605"/>
      <c r="C44" s="606"/>
      <c r="D44" s="605"/>
      <c r="E44" s="606"/>
      <c r="F44" s="605"/>
      <c r="G44" s="606"/>
      <c r="H44" s="605"/>
    </row>
    <row r="45" spans="1:8">
      <c r="A45" s="605"/>
      <c r="B45" s="605"/>
      <c r="C45" s="606"/>
      <c r="D45" s="605"/>
      <c r="E45" s="606"/>
      <c r="F45" s="605"/>
      <c r="G45" s="606"/>
      <c r="H45" s="605"/>
    </row>
    <row r="46" spans="1:8">
      <c r="A46" s="605"/>
      <c r="B46" s="605"/>
      <c r="C46" s="606"/>
      <c r="D46" s="605"/>
      <c r="E46" s="606"/>
      <c r="F46" s="605"/>
      <c r="G46" s="606"/>
      <c r="H46" s="605"/>
    </row>
    <row r="47" spans="1:8">
      <c r="A47" s="605"/>
      <c r="B47" s="605"/>
      <c r="C47" s="606"/>
      <c r="D47" s="605"/>
      <c r="E47" s="606"/>
      <c r="F47" s="605"/>
      <c r="G47" s="606"/>
      <c r="H47" s="605"/>
    </row>
  </sheetData>
  <mergeCells count="1">
    <mergeCell ref="A2:I2"/>
  </mergeCells>
  <printOptions gridLines="1"/>
  <pageMargins left="0.36" right="0.17" top="0.65" bottom="0.25" header="0.15" footer="0.17"/>
  <pageSetup scale="90" orientation="landscape" r:id="rId1"/>
  <headerFooter>
    <oddHeader>&amp;LAnnual Program Update (APU) Needs Matrix
2013-2014</oddHeader>
    <oddFooter>&amp;LUpdated: 3/17/2014, 10:30 am&amp;CBusiness Office&amp;R Page &amp;P</oddFooter>
  </headerFooter>
</worksheet>
</file>

<file path=xl/worksheets/sheet4.xml><?xml version="1.0" encoding="utf-8"?>
<worksheet xmlns="http://schemas.openxmlformats.org/spreadsheetml/2006/main" xmlns:r="http://schemas.openxmlformats.org/officeDocument/2006/relationships">
  <dimension ref="A1:G95"/>
  <sheetViews>
    <sheetView view="pageLayout" zoomScale="75" zoomScaleNormal="100" zoomScalePageLayoutView="75" workbookViewId="0">
      <selection activeCell="D4" sqref="D4:G4"/>
    </sheetView>
  </sheetViews>
  <sheetFormatPr defaultColWidth="8.85546875" defaultRowHeight="15"/>
  <cols>
    <col min="1" max="1" width="0.7109375" style="136" customWidth="1"/>
    <col min="2" max="2" width="2.42578125" style="136" customWidth="1"/>
    <col min="3" max="3" width="1" style="136" customWidth="1"/>
    <col min="4" max="4" width="30.85546875" style="189" customWidth="1"/>
    <col min="5" max="5" width="35.5703125" style="189" customWidth="1"/>
    <col min="6" max="6" width="32.28515625" style="189" customWidth="1"/>
    <col min="7" max="7" width="26.85546875" style="189" customWidth="1"/>
    <col min="8" max="16384" width="8.85546875" style="136"/>
  </cols>
  <sheetData>
    <row r="1" spans="1:7" ht="3" customHeight="1">
      <c r="A1" s="138"/>
      <c r="B1" s="138"/>
      <c r="C1" s="138"/>
      <c r="D1" s="137"/>
      <c r="E1" s="137"/>
      <c r="F1" s="137"/>
      <c r="G1" s="137"/>
    </row>
    <row r="2" spans="1:7" ht="13.5" customHeight="1">
      <c r="A2" s="138"/>
      <c r="B2" s="133"/>
      <c r="C2" s="132"/>
      <c r="D2" s="139"/>
      <c r="E2" s="139"/>
      <c r="F2" s="139"/>
      <c r="G2" s="139"/>
    </row>
    <row r="3" spans="1:7" ht="4.5" customHeight="1">
      <c r="A3" s="138"/>
      <c r="B3" s="133"/>
      <c r="C3" s="135"/>
      <c r="D3" s="134"/>
      <c r="E3" s="134"/>
      <c r="F3" s="134"/>
      <c r="G3" s="134"/>
    </row>
    <row r="4" spans="1:7" ht="23.25">
      <c r="A4" s="138"/>
      <c r="B4" s="133"/>
      <c r="C4" s="135"/>
      <c r="D4" s="650" t="s">
        <v>9</v>
      </c>
      <c r="E4" s="650"/>
      <c r="F4" s="652"/>
      <c r="G4" s="651"/>
    </row>
    <row r="5" spans="1:7" ht="17.25">
      <c r="A5" s="138"/>
      <c r="B5" s="133"/>
      <c r="C5" s="135"/>
      <c r="D5" s="646" t="s">
        <v>231</v>
      </c>
      <c r="E5" s="646"/>
      <c r="F5" s="646"/>
      <c r="G5" s="646"/>
    </row>
    <row r="6" spans="1:7" s="167" customFormat="1">
      <c r="A6" s="138"/>
      <c r="B6" s="133"/>
      <c r="C6" s="135"/>
      <c r="D6" s="164" t="s">
        <v>0</v>
      </c>
      <c r="E6" s="165" t="s">
        <v>26</v>
      </c>
      <c r="F6" s="165" t="s">
        <v>22</v>
      </c>
      <c r="G6" s="166" t="s">
        <v>10</v>
      </c>
    </row>
    <row r="7" spans="1:7" ht="409.6" customHeight="1">
      <c r="A7" s="138"/>
      <c r="B7" s="133"/>
      <c r="C7" s="135"/>
      <c r="D7" s="168" t="s">
        <v>860</v>
      </c>
      <c r="E7" s="169" t="s">
        <v>861</v>
      </c>
      <c r="F7" s="169" t="s">
        <v>862</v>
      </c>
      <c r="G7" s="169" t="s">
        <v>63</v>
      </c>
    </row>
    <row r="8" spans="1:7" ht="17.25" customHeight="1">
      <c r="A8" s="138"/>
      <c r="B8" s="133"/>
      <c r="C8" s="135"/>
      <c r="D8" s="646" t="s">
        <v>13</v>
      </c>
      <c r="E8" s="647"/>
      <c r="F8" s="648"/>
      <c r="G8" s="649"/>
    </row>
    <row r="9" spans="1:7" s="167" customFormat="1">
      <c r="A9" s="138"/>
      <c r="B9" s="133"/>
      <c r="C9" s="135"/>
      <c r="D9" s="164" t="s">
        <v>0</v>
      </c>
      <c r="E9" s="165" t="s">
        <v>26</v>
      </c>
      <c r="F9" s="165" t="s">
        <v>22</v>
      </c>
      <c r="G9" s="166" t="s">
        <v>10</v>
      </c>
    </row>
    <row r="10" spans="1:7" ht="333" customHeight="1">
      <c r="A10" s="138"/>
      <c r="B10" s="133"/>
      <c r="C10" s="135"/>
      <c r="D10" s="168" t="s">
        <v>1047</v>
      </c>
      <c r="E10" s="169" t="s">
        <v>916</v>
      </c>
      <c r="F10" s="170" t="s">
        <v>1048</v>
      </c>
      <c r="G10" s="169" t="s">
        <v>63</v>
      </c>
    </row>
    <row r="11" spans="1:7" ht="141" customHeight="1">
      <c r="A11" s="138"/>
      <c r="B11" s="133"/>
      <c r="C11" s="135"/>
      <c r="D11" s="171" t="s">
        <v>66</v>
      </c>
      <c r="E11" s="172" t="s">
        <v>915</v>
      </c>
      <c r="F11" s="169" t="s">
        <v>863</v>
      </c>
      <c r="G11" s="170" t="s">
        <v>63</v>
      </c>
    </row>
    <row r="12" spans="1:7" ht="204.75" customHeight="1">
      <c r="A12" s="138"/>
      <c r="B12" s="133"/>
      <c r="C12" s="135"/>
      <c r="D12" s="168" t="s">
        <v>917</v>
      </c>
      <c r="E12" s="169" t="s">
        <v>919</v>
      </c>
      <c r="F12" s="169" t="s">
        <v>285</v>
      </c>
      <c r="G12" s="169" t="s">
        <v>232</v>
      </c>
    </row>
    <row r="13" spans="1:7" ht="180" customHeight="1">
      <c r="A13" s="138"/>
      <c r="B13" s="133"/>
      <c r="C13" s="135"/>
      <c r="D13" s="168" t="s">
        <v>1049</v>
      </c>
      <c r="E13" s="169" t="s">
        <v>918</v>
      </c>
      <c r="F13" s="169" t="s">
        <v>286</v>
      </c>
      <c r="G13" s="169" t="s">
        <v>63</v>
      </c>
    </row>
    <row r="14" spans="1:7" ht="114.75" customHeight="1">
      <c r="A14" s="138"/>
      <c r="B14" s="133"/>
      <c r="C14" s="135"/>
      <c r="D14" s="168" t="s">
        <v>859</v>
      </c>
      <c r="E14" s="169" t="s">
        <v>920</v>
      </c>
      <c r="F14" s="173" t="s">
        <v>287</v>
      </c>
      <c r="G14" s="169" t="s">
        <v>63</v>
      </c>
    </row>
    <row r="15" spans="1:7" ht="203.25" customHeight="1">
      <c r="A15" s="138"/>
      <c r="B15" s="133"/>
      <c r="C15" s="135"/>
      <c r="D15" s="475" t="s">
        <v>221</v>
      </c>
      <c r="E15" s="476" t="s">
        <v>999</v>
      </c>
      <c r="F15" s="476" t="s">
        <v>63</v>
      </c>
      <c r="G15" s="476" t="s">
        <v>63</v>
      </c>
    </row>
    <row r="16" spans="1:7" ht="17.25" customHeight="1">
      <c r="A16" s="138"/>
      <c r="B16" s="133"/>
      <c r="C16" s="135"/>
      <c r="D16" s="646" t="s">
        <v>14</v>
      </c>
      <c r="E16" s="647"/>
      <c r="F16" s="648"/>
      <c r="G16" s="649"/>
    </row>
    <row r="17" spans="1:7" s="167" customFormat="1">
      <c r="A17" s="138"/>
      <c r="B17" s="133"/>
      <c r="C17" s="135"/>
      <c r="D17" s="164" t="s">
        <v>0</v>
      </c>
      <c r="E17" s="165" t="s">
        <v>26</v>
      </c>
      <c r="F17" s="165" t="s">
        <v>22</v>
      </c>
      <c r="G17" s="166" t="s">
        <v>10</v>
      </c>
    </row>
    <row r="18" spans="1:7" ht="272.25" customHeight="1">
      <c r="A18" s="138"/>
      <c r="B18" s="133"/>
      <c r="C18" s="135"/>
      <c r="D18" s="477" t="s">
        <v>1050</v>
      </c>
      <c r="E18" s="478" t="s">
        <v>864</v>
      </c>
      <c r="F18" s="479" t="s">
        <v>1051</v>
      </c>
      <c r="G18" s="479" t="s">
        <v>1052</v>
      </c>
    </row>
    <row r="19" spans="1:7" ht="15" customHeight="1">
      <c r="A19" s="138"/>
      <c r="B19" s="133"/>
      <c r="C19" s="135"/>
      <c r="D19" s="646" t="s">
        <v>222</v>
      </c>
      <c r="E19" s="646"/>
      <c r="F19" s="646"/>
      <c r="G19" s="646"/>
    </row>
    <row r="20" spans="1:7" s="167" customFormat="1">
      <c r="A20" s="138"/>
      <c r="B20" s="133"/>
      <c r="C20" s="135"/>
      <c r="D20" s="164" t="s">
        <v>0</v>
      </c>
      <c r="E20" s="165" t="s">
        <v>26</v>
      </c>
      <c r="F20" s="165" t="s">
        <v>22</v>
      </c>
      <c r="G20" s="166" t="s">
        <v>10</v>
      </c>
    </row>
    <row r="21" spans="1:7" ht="409.6" customHeight="1">
      <c r="A21" s="138"/>
      <c r="B21" s="133"/>
      <c r="C21" s="135"/>
      <c r="D21" s="477" t="s">
        <v>1053</v>
      </c>
      <c r="E21" s="479" t="s">
        <v>865</v>
      </c>
      <c r="F21" s="479" t="s">
        <v>63</v>
      </c>
      <c r="G21" s="479" t="s">
        <v>1054</v>
      </c>
    </row>
    <row r="22" spans="1:7" s="176" customFormat="1" ht="17.25">
      <c r="A22" s="138"/>
      <c r="B22" s="133"/>
      <c r="C22" s="135"/>
      <c r="D22" s="646" t="s">
        <v>223</v>
      </c>
      <c r="E22" s="647"/>
      <c r="F22" s="648"/>
      <c r="G22" s="649"/>
    </row>
    <row r="23" spans="1:7" s="167" customFormat="1">
      <c r="A23" s="138"/>
      <c r="B23" s="133"/>
      <c r="C23" s="135"/>
      <c r="D23" s="164" t="s">
        <v>0</v>
      </c>
      <c r="E23" s="165" t="s">
        <v>26</v>
      </c>
      <c r="F23" s="165" t="s">
        <v>22</v>
      </c>
      <c r="G23" s="166" t="s">
        <v>10</v>
      </c>
    </row>
    <row r="24" spans="1:7" ht="214.5" customHeight="1">
      <c r="A24" s="138"/>
      <c r="B24" s="133"/>
      <c r="C24" s="135"/>
      <c r="D24" s="480" t="s">
        <v>866</v>
      </c>
      <c r="E24" s="481" t="s">
        <v>867</v>
      </c>
      <c r="F24" s="482" t="s">
        <v>868</v>
      </c>
      <c r="G24" s="476" t="s">
        <v>63</v>
      </c>
    </row>
    <row r="25" spans="1:7" s="176" customFormat="1" ht="17.25" customHeight="1">
      <c r="A25" s="138"/>
      <c r="B25" s="133"/>
      <c r="C25" s="135"/>
      <c r="D25" s="646" t="s">
        <v>8</v>
      </c>
      <c r="E25" s="647"/>
      <c r="F25" s="648"/>
      <c r="G25" s="649"/>
    </row>
    <row r="26" spans="1:7" s="167" customFormat="1">
      <c r="A26" s="138"/>
      <c r="B26" s="133"/>
      <c r="C26" s="135"/>
      <c r="D26" s="164" t="s">
        <v>0</v>
      </c>
      <c r="E26" s="165" t="s">
        <v>26</v>
      </c>
      <c r="F26" s="165" t="s">
        <v>22</v>
      </c>
      <c r="G26" s="166" t="s">
        <v>10</v>
      </c>
    </row>
    <row r="27" spans="1:7" ht="221.25" customHeight="1">
      <c r="A27" s="138"/>
      <c r="B27" s="133"/>
      <c r="C27" s="135"/>
      <c r="D27" s="168" t="s">
        <v>1055</v>
      </c>
      <c r="E27" s="182" t="s">
        <v>288</v>
      </c>
      <c r="F27" s="182" t="s">
        <v>869</v>
      </c>
      <c r="G27" s="182" t="s">
        <v>870</v>
      </c>
    </row>
    <row r="28" spans="1:7" ht="17.25" customHeight="1">
      <c r="A28" s="138"/>
      <c r="B28" s="133"/>
      <c r="C28" s="135"/>
      <c r="D28" s="646" t="s">
        <v>1</v>
      </c>
      <c r="E28" s="647"/>
      <c r="F28" s="648"/>
      <c r="G28" s="649"/>
    </row>
    <row r="29" spans="1:7" s="167" customFormat="1">
      <c r="A29" s="138"/>
      <c r="B29" s="133"/>
      <c r="C29" s="135"/>
      <c r="D29" s="164" t="s">
        <v>0</v>
      </c>
      <c r="E29" s="165" t="s">
        <v>26</v>
      </c>
      <c r="F29" s="165" t="s">
        <v>22</v>
      </c>
      <c r="G29" s="166" t="s">
        <v>10</v>
      </c>
    </row>
    <row r="30" spans="1:7" ht="409.6" customHeight="1">
      <c r="A30" s="138"/>
      <c r="B30" s="133"/>
      <c r="C30" s="135"/>
      <c r="D30" s="178" t="s">
        <v>1056</v>
      </c>
      <c r="E30" s="179" t="s">
        <v>871</v>
      </c>
      <c r="F30" s="179" t="s">
        <v>872</v>
      </c>
      <c r="G30" s="179"/>
    </row>
    <row r="31" spans="1:7" ht="17.25">
      <c r="A31" s="138"/>
      <c r="B31" s="133"/>
      <c r="C31" s="135"/>
      <c r="D31" s="646" t="s">
        <v>11</v>
      </c>
      <c r="E31" s="647"/>
      <c r="F31" s="648"/>
      <c r="G31" s="649"/>
    </row>
    <row r="32" spans="1:7" s="167" customFormat="1">
      <c r="A32" s="138"/>
      <c r="B32" s="133"/>
      <c r="C32" s="135"/>
      <c r="D32" s="164" t="s">
        <v>0</v>
      </c>
      <c r="E32" s="165" t="s">
        <v>26</v>
      </c>
      <c r="F32" s="165" t="s">
        <v>22</v>
      </c>
      <c r="G32" s="166" t="s">
        <v>10</v>
      </c>
    </row>
    <row r="33" spans="1:7" ht="409.6" customHeight="1">
      <c r="A33" s="138"/>
      <c r="B33" s="133"/>
      <c r="C33" s="135"/>
      <c r="D33" s="168" t="s">
        <v>873</v>
      </c>
      <c r="E33" s="170" t="s">
        <v>1137</v>
      </c>
      <c r="F33" s="169" t="s">
        <v>874</v>
      </c>
      <c r="G33" s="169" t="s">
        <v>224</v>
      </c>
    </row>
    <row r="34" spans="1:7" ht="17.25">
      <c r="A34" s="138"/>
      <c r="B34" s="133"/>
      <c r="C34" s="135"/>
      <c r="D34" s="646" t="s">
        <v>12</v>
      </c>
      <c r="E34" s="647"/>
      <c r="F34" s="648"/>
      <c r="G34" s="649"/>
    </row>
    <row r="35" spans="1:7" s="167" customFormat="1">
      <c r="A35" s="138"/>
      <c r="B35" s="133"/>
      <c r="C35" s="135"/>
      <c r="D35" s="164" t="s">
        <v>0</v>
      </c>
      <c r="E35" s="165" t="s">
        <v>26</v>
      </c>
      <c r="F35" s="165" t="s">
        <v>22</v>
      </c>
      <c r="G35" s="166" t="s">
        <v>10</v>
      </c>
    </row>
    <row r="36" spans="1:7" ht="226.5" customHeight="1">
      <c r="A36" s="138"/>
      <c r="B36" s="133"/>
      <c r="C36" s="135"/>
      <c r="D36" s="177" t="s">
        <v>875</v>
      </c>
      <c r="E36" s="177" t="s">
        <v>876</v>
      </c>
      <c r="F36" s="177" t="s">
        <v>877</v>
      </c>
      <c r="G36" s="175" t="s">
        <v>878</v>
      </c>
    </row>
    <row r="37" spans="1:7" ht="17.25" customHeight="1">
      <c r="A37" s="138"/>
      <c r="B37" s="133"/>
      <c r="C37" s="135"/>
      <c r="D37" s="646" t="s">
        <v>16</v>
      </c>
      <c r="E37" s="647"/>
      <c r="F37" s="648"/>
      <c r="G37" s="649"/>
    </row>
    <row r="38" spans="1:7" s="167" customFormat="1">
      <c r="A38" s="138"/>
      <c r="B38" s="133"/>
      <c r="C38" s="135"/>
      <c r="D38" s="164" t="s">
        <v>0</v>
      </c>
      <c r="E38" s="165" t="s">
        <v>26</v>
      </c>
      <c r="F38" s="165" t="s">
        <v>22</v>
      </c>
      <c r="G38" s="166" t="s">
        <v>10</v>
      </c>
    </row>
    <row r="39" spans="1:7" ht="214.5" customHeight="1">
      <c r="A39" s="138"/>
      <c r="B39" s="133"/>
      <c r="C39" s="135"/>
      <c r="D39" s="168" t="s">
        <v>1057</v>
      </c>
      <c r="E39" s="178" t="s">
        <v>879</v>
      </c>
      <c r="F39" s="179" t="s">
        <v>1000</v>
      </c>
      <c r="G39" s="179" t="s">
        <v>63</v>
      </c>
    </row>
    <row r="40" spans="1:7" ht="17.25">
      <c r="A40" s="138"/>
      <c r="B40" s="133"/>
      <c r="C40" s="135"/>
      <c r="D40" s="646" t="s">
        <v>3</v>
      </c>
      <c r="E40" s="647"/>
      <c r="F40" s="648"/>
      <c r="G40" s="649"/>
    </row>
    <row r="41" spans="1:7">
      <c r="A41" s="138"/>
      <c r="B41" s="133"/>
      <c r="C41" s="135"/>
      <c r="D41" s="164" t="s">
        <v>0</v>
      </c>
      <c r="E41" s="165" t="s">
        <v>26</v>
      </c>
      <c r="F41" s="165" t="s">
        <v>22</v>
      </c>
      <c r="G41" s="166" t="s">
        <v>10</v>
      </c>
    </row>
    <row r="42" spans="1:7" ht="175.5" customHeight="1">
      <c r="A42" s="138"/>
      <c r="B42" s="133"/>
      <c r="C42" s="135"/>
      <c r="D42" s="168" t="s">
        <v>1058</v>
      </c>
      <c r="E42" s="170" t="s">
        <v>1153</v>
      </c>
      <c r="F42" s="170" t="s">
        <v>63</v>
      </c>
      <c r="G42" s="169" t="s">
        <v>63</v>
      </c>
    </row>
    <row r="43" spans="1:7" ht="300" customHeight="1">
      <c r="A43" s="138"/>
      <c r="B43" s="133"/>
      <c r="C43" s="135"/>
      <c r="D43" s="168" t="s">
        <v>1059</v>
      </c>
      <c r="E43" s="170" t="s">
        <v>1060</v>
      </c>
      <c r="F43" s="169" t="s">
        <v>289</v>
      </c>
      <c r="G43" s="169" t="s">
        <v>63</v>
      </c>
    </row>
    <row r="44" spans="1:7" ht="409.5" customHeight="1">
      <c r="A44" s="138"/>
      <c r="B44" s="133"/>
      <c r="C44" s="135"/>
      <c r="D44" s="168" t="s">
        <v>65</v>
      </c>
      <c r="E44" s="170" t="s">
        <v>1061</v>
      </c>
      <c r="F44" s="170" t="s">
        <v>63</v>
      </c>
      <c r="G44" s="169" t="s">
        <v>63</v>
      </c>
    </row>
    <row r="45" spans="1:7" ht="409.5" customHeight="1">
      <c r="A45" s="138"/>
      <c r="B45" s="133"/>
      <c r="C45" s="135"/>
      <c r="D45" s="168" t="s">
        <v>64</v>
      </c>
      <c r="E45" s="170" t="s">
        <v>1062</v>
      </c>
      <c r="F45" s="169" t="s">
        <v>290</v>
      </c>
      <c r="G45" s="169" t="s">
        <v>63</v>
      </c>
    </row>
    <row r="46" spans="1:7" s="167" customFormat="1" ht="50.25" customHeight="1">
      <c r="A46" s="138"/>
      <c r="B46" s="133"/>
      <c r="C46" s="135"/>
      <c r="D46" s="168" t="s">
        <v>67</v>
      </c>
      <c r="E46" s="170" t="s">
        <v>225</v>
      </c>
      <c r="F46" s="170" t="s">
        <v>63</v>
      </c>
      <c r="G46" s="170" t="s">
        <v>63</v>
      </c>
    </row>
    <row r="47" spans="1:7" ht="201.75" customHeight="1">
      <c r="A47" s="138"/>
      <c r="B47" s="133"/>
      <c r="C47" s="135"/>
      <c r="D47" s="180" t="s">
        <v>68</v>
      </c>
      <c r="E47" s="174" t="s">
        <v>880</v>
      </c>
      <c r="F47" s="174" t="s">
        <v>63</v>
      </c>
      <c r="G47" s="175" t="s">
        <v>291</v>
      </c>
    </row>
    <row r="48" spans="1:7" ht="17.25">
      <c r="A48" s="138"/>
      <c r="B48" s="133"/>
      <c r="C48" s="135"/>
      <c r="D48" s="646" t="s">
        <v>4</v>
      </c>
      <c r="E48" s="647"/>
      <c r="F48" s="648"/>
      <c r="G48" s="649"/>
    </row>
    <row r="49" spans="1:7">
      <c r="A49" s="138"/>
      <c r="B49" s="133"/>
      <c r="C49" s="135"/>
      <c r="D49" s="164" t="s">
        <v>0</v>
      </c>
      <c r="E49" s="165" t="s">
        <v>26</v>
      </c>
      <c r="F49" s="165" t="s">
        <v>22</v>
      </c>
      <c r="G49" s="166" t="s">
        <v>10</v>
      </c>
    </row>
    <row r="50" spans="1:7" ht="229.5" customHeight="1">
      <c r="A50" s="138"/>
      <c r="B50" s="133"/>
      <c r="C50" s="135"/>
      <c r="D50" s="178" t="s">
        <v>1064</v>
      </c>
      <c r="E50" s="169" t="s">
        <v>1063</v>
      </c>
      <c r="F50" s="169" t="s">
        <v>1065</v>
      </c>
      <c r="G50" s="181" t="s">
        <v>1066</v>
      </c>
    </row>
    <row r="51" spans="1:7" ht="89.25" customHeight="1">
      <c r="A51" s="138"/>
      <c r="B51" s="133"/>
      <c r="C51" s="135"/>
      <c r="D51" s="178" t="s">
        <v>69</v>
      </c>
      <c r="E51" s="170" t="s">
        <v>226</v>
      </c>
      <c r="F51" s="170" t="s">
        <v>63</v>
      </c>
      <c r="G51" s="170" t="s">
        <v>63</v>
      </c>
    </row>
    <row r="52" spans="1:7" s="167" customFormat="1" ht="409.5" customHeight="1">
      <c r="A52" s="138"/>
      <c r="B52" s="133"/>
      <c r="C52" s="135"/>
      <c r="D52" s="178" t="s">
        <v>1067</v>
      </c>
      <c r="E52" s="170" t="s">
        <v>1068</v>
      </c>
      <c r="F52" s="170" t="s">
        <v>63</v>
      </c>
      <c r="G52" s="170" t="s">
        <v>63</v>
      </c>
    </row>
    <row r="53" spans="1:7" ht="210.75" customHeight="1">
      <c r="A53" s="138"/>
      <c r="B53" s="133"/>
      <c r="C53" s="135"/>
      <c r="D53" s="180" t="s">
        <v>881</v>
      </c>
      <c r="E53" s="174" t="s">
        <v>1001</v>
      </c>
      <c r="F53" s="175" t="s">
        <v>882</v>
      </c>
      <c r="G53" s="174" t="s">
        <v>63</v>
      </c>
    </row>
    <row r="54" spans="1:7" ht="17.25" customHeight="1">
      <c r="A54" s="138"/>
      <c r="B54" s="133"/>
      <c r="C54" s="135"/>
      <c r="D54" s="646" t="s">
        <v>5</v>
      </c>
      <c r="E54" s="646"/>
      <c r="F54" s="646"/>
      <c r="G54" s="646"/>
    </row>
    <row r="55" spans="1:7" s="167" customFormat="1">
      <c r="A55" s="138"/>
      <c r="B55" s="133"/>
      <c r="C55" s="135"/>
      <c r="D55" s="164" t="s">
        <v>0</v>
      </c>
      <c r="E55" s="165" t="s">
        <v>26</v>
      </c>
      <c r="F55" s="165" t="s">
        <v>22</v>
      </c>
      <c r="G55" s="166" t="s">
        <v>10</v>
      </c>
    </row>
    <row r="56" spans="1:7" ht="264" customHeight="1">
      <c r="A56" s="138"/>
      <c r="B56" s="133"/>
      <c r="C56" s="135"/>
      <c r="D56" s="178" t="s">
        <v>1002</v>
      </c>
      <c r="E56" s="182" t="s">
        <v>883</v>
      </c>
      <c r="F56" s="182" t="s">
        <v>63</v>
      </c>
      <c r="G56" s="182" t="s">
        <v>63</v>
      </c>
    </row>
    <row r="57" spans="1:7" ht="17.25">
      <c r="A57" s="138"/>
      <c r="B57" s="133"/>
      <c r="C57" s="135"/>
      <c r="D57" s="646" t="s">
        <v>15</v>
      </c>
      <c r="E57" s="646"/>
      <c r="F57" s="646"/>
      <c r="G57" s="646"/>
    </row>
    <row r="58" spans="1:7">
      <c r="A58" s="138"/>
      <c r="B58" s="133"/>
      <c r="C58" s="135"/>
      <c r="D58" s="164" t="s">
        <v>0</v>
      </c>
      <c r="E58" s="165" t="s">
        <v>26</v>
      </c>
      <c r="F58" s="165" t="s">
        <v>22</v>
      </c>
      <c r="G58" s="166" t="s">
        <v>10</v>
      </c>
    </row>
    <row r="59" spans="1:7" ht="321.75" customHeight="1">
      <c r="A59" s="138"/>
      <c r="B59" s="133"/>
      <c r="C59" s="135"/>
      <c r="D59" s="178" t="s">
        <v>1069</v>
      </c>
      <c r="E59" s="169" t="s">
        <v>1070</v>
      </c>
      <c r="F59" s="170" t="s">
        <v>63</v>
      </c>
      <c r="G59" s="534" t="s">
        <v>63</v>
      </c>
    </row>
    <row r="60" spans="1:7" ht="33.75" customHeight="1">
      <c r="A60" s="138"/>
      <c r="B60" s="133"/>
      <c r="C60" s="135"/>
      <c r="D60" s="168" t="s">
        <v>884</v>
      </c>
      <c r="E60" s="169" t="s">
        <v>995</v>
      </c>
      <c r="F60" s="170" t="s">
        <v>63</v>
      </c>
      <c r="G60" s="170" t="s">
        <v>63</v>
      </c>
    </row>
    <row r="61" spans="1:7" ht="79.5" customHeight="1">
      <c r="A61" s="138"/>
      <c r="B61" s="133"/>
      <c r="C61" s="135"/>
      <c r="D61" s="178" t="s">
        <v>885</v>
      </c>
      <c r="E61" s="169" t="s">
        <v>996</v>
      </c>
      <c r="F61" s="169" t="s">
        <v>63</v>
      </c>
      <c r="G61" s="169" t="s">
        <v>63</v>
      </c>
    </row>
    <row r="62" spans="1:7" ht="40.5" customHeight="1">
      <c r="A62" s="138"/>
      <c r="B62" s="133"/>
      <c r="C62" s="135"/>
      <c r="D62" s="178" t="s">
        <v>886</v>
      </c>
      <c r="E62" s="169" t="s">
        <v>63</v>
      </c>
      <c r="F62" s="169" t="s">
        <v>63</v>
      </c>
      <c r="G62" s="169" t="s">
        <v>63</v>
      </c>
    </row>
    <row r="63" spans="1:7" ht="63" customHeight="1">
      <c r="A63" s="138"/>
      <c r="B63" s="133"/>
      <c r="C63" s="135"/>
      <c r="D63" s="168" t="s">
        <v>70</v>
      </c>
      <c r="E63" s="169" t="s">
        <v>63</v>
      </c>
      <c r="F63" s="169" t="s">
        <v>63</v>
      </c>
      <c r="G63" s="169" t="s">
        <v>63</v>
      </c>
    </row>
    <row r="64" spans="1:7" ht="68.25" customHeight="1">
      <c r="A64" s="138"/>
      <c r="B64" s="133"/>
      <c r="C64" s="135"/>
      <c r="D64" s="178" t="s">
        <v>71</v>
      </c>
      <c r="E64" s="169" t="s">
        <v>63</v>
      </c>
      <c r="F64" s="169" t="s">
        <v>63</v>
      </c>
      <c r="G64" s="169" t="s">
        <v>63</v>
      </c>
    </row>
    <row r="65" spans="1:7" ht="73.5" customHeight="1">
      <c r="A65" s="138"/>
      <c r="B65" s="133"/>
      <c r="C65" s="135"/>
      <c r="D65" s="178" t="s">
        <v>887</v>
      </c>
      <c r="E65" s="169" t="s">
        <v>63</v>
      </c>
      <c r="F65" s="169" t="s">
        <v>63</v>
      </c>
      <c r="G65" s="169" t="s">
        <v>63</v>
      </c>
    </row>
    <row r="66" spans="1:7" ht="81.75" customHeight="1">
      <c r="A66" s="138"/>
      <c r="B66" s="133"/>
      <c r="C66" s="135"/>
      <c r="D66" s="178" t="s">
        <v>888</v>
      </c>
      <c r="E66" s="169" t="s">
        <v>63</v>
      </c>
      <c r="F66" s="169" t="s">
        <v>63</v>
      </c>
      <c r="G66" s="169" t="s">
        <v>63</v>
      </c>
    </row>
    <row r="67" spans="1:7" ht="84.75" customHeight="1">
      <c r="A67" s="138"/>
      <c r="B67" s="133"/>
      <c r="C67" s="135"/>
      <c r="D67" s="178" t="s">
        <v>889</v>
      </c>
      <c r="E67" s="169" t="s">
        <v>63</v>
      </c>
      <c r="F67" s="169" t="s">
        <v>63</v>
      </c>
      <c r="G67" s="169" t="s">
        <v>63</v>
      </c>
    </row>
    <row r="68" spans="1:7" s="167" customFormat="1" ht="55.5" customHeight="1">
      <c r="A68" s="138"/>
      <c r="B68" s="133"/>
      <c r="C68" s="135"/>
      <c r="D68" s="178" t="s">
        <v>72</v>
      </c>
      <c r="E68" s="169" t="s">
        <v>63</v>
      </c>
      <c r="F68" s="169" t="s">
        <v>63</v>
      </c>
      <c r="G68" s="169" t="s">
        <v>63</v>
      </c>
    </row>
    <row r="69" spans="1:7" ht="75.75" customHeight="1">
      <c r="A69" s="138"/>
      <c r="B69" s="133"/>
      <c r="C69" s="135"/>
      <c r="D69" s="178" t="s">
        <v>890</v>
      </c>
      <c r="E69" s="169" t="s">
        <v>63</v>
      </c>
      <c r="F69" s="169" t="s">
        <v>63</v>
      </c>
      <c r="G69" s="169" t="s">
        <v>63</v>
      </c>
    </row>
    <row r="70" spans="1:7">
      <c r="A70" s="138"/>
      <c r="B70" s="133"/>
      <c r="C70" s="135"/>
      <c r="D70" s="134"/>
      <c r="E70" s="134"/>
      <c r="F70" s="134"/>
      <c r="G70" s="134"/>
    </row>
    <row r="71" spans="1:7" ht="23.25" customHeight="1">
      <c r="A71" s="138"/>
      <c r="B71" s="133"/>
      <c r="C71" s="135"/>
      <c r="D71" s="650" t="s">
        <v>31</v>
      </c>
      <c r="E71" s="650"/>
      <c r="F71" s="650"/>
      <c r="G71" s="651"/>
    </row>
    <row r="72" spans="1:7" ht="17.25">
      <c r="A72" s="138"/>
      <c r="B72" s="133"/>
      <c r="C72" s="135"/>
      <c r="D72" s="646" t="s">
        <v>53</v>
      </c>
      <c r="E72" s="647"/>
      <c r="F72" s="648"/>
      <c r="G72" s="649"/>
    </row>
    <row r="73" spans="1:7">
      <c r="A73" s="138"/>
      <c r="B73" s="133"/>
      <c r="C73" s="135"/>
      <c r="D73" s="164" t="s">
        <v>0</v>
      </c>
      <c r="E73" s="165" t="s">
        <v>26</v>
      </c>
      <c r="F73" s="165" t="s">
        <v>22</v>
      </c>
      <c r="G73" s="166" t="s">
        <v>10</v>
      </c>
    </row>
    <row r="74" spans="1:7" ht="409.6" customHeight="1">
      <c r="A74" s="138"/>
      <c r="B74" s="133"/>
      <c r="C74" s="135"/>
      <c r="D74" s="183" t="s">
        <v>891</v>
      </c>
      <c r="E74" s="184" t="s">
        <v>892</v>
      </c>
      <c r="F74" s="185" t="s">
        <v>63</v>
      </c>
      <c r="G74" s="184" t="s">
        <v>893</v>
      </c>
    </row>
    <row r="75" spans="1:7" ht="17.25">
      <c r="A75" s="138"/>
      <c r="B75" s="133"/>
      <c r="C75" s="135"/>
      <c r="D75" s="646" t="s">
        <v>74</v>
      </c>
      <c r="E75" s="647"/>
      <c r="F75" s="648"/>
      <c r="G75" s="649"/>
    </row>
    <row r="76" spans="1:7">
      <c r="A76" s="138"/>
      <c r="B76" s="133"/>
      <c r="C76" s="135"/>
      <c r="D76" s="164" t="s">
        <v>0</v>
      </c>
      <c r="E76" s="165" t="s">
        <v>26</v>
      </c>
      <c r="F76" s="165" t="s">
        <v>22</v>
      </c>
      <c r="G76" s="166" t="s">
        <v>10</v>
      </c>
    </row>
    <row r="77" spans="1:7" ht="138" customHeight="1">
      <c r="A77" s="138"/>
      <c r="B77" s="133"/>
      <c r="C77" s="135"/>
      <c r="D77" s="177" t="s">
        <v>997</v>
      </c>
      <c r="E77" s="175" t="s">
        <v>998</v>
      </c>
      <c r="F77" s="186" t="s">
        <v>293</v>
      </c>
      <c r="G77" s="174" t="s">
        <v>1071</v>
      </c>
    </row>
    <row r="78" spans="1:7" ht="17.25">
      <c r="A78" s="138"/>
      <c r="B78" s="133"/>
      <c r="C78" s="135"/>
      <c r="D78" s="646" t="s">
        <v>2</v>
      </c>
      <c r="E78" s="646"/>
      <c r="F78" s="646"/>
      <c r="G78" s="646"/>
    </row>
    <row r="79" spans="1:7">
      <c r="A79" s="138"/>
      <c r="B79" s="133"/>
      <c r="C79" s="135"/>
      <c r="D79" s="164" t="s">
        <v>0</v>
      </c>
      <c r="E79" s="165" t="s">
        <v>26</v>
      </c>
      <c r="F79" s="165" t="s">
        <v>22</v>
      </c>
      <c r="G79" s="166" t="s">
        <v>10</v>
      </c>
    </row>
    <row r="80" spans="1:7" ht="166.5" customHeight="1">
      <c r="A80" s="138"/>
      <c r="B80" s="133"/>
      <c r="C80" s="135"/>
      <c r="D80" s="180" t="s">
        <v>1072</v>
      </c>
      <c r="E80" s="174" t="s">
        <v>1003</v>
      </c>
      <c r="F80" s="174" t="s">
        <v>63</v>
      </c>
      <c r="G80" s="174" t="s">
        <v>63</v>
      </c>
    </row>
    <row r="81" spans="1:7" ht="17.25" customHeight="1">
      <c r="A81" s="138"/>
      <c r="B81" s="133"/>
      <c r="C81" s="135"/>
      <c r="D81" s="646" t="s">
        <v>7</v>
      </c>
      <c r="E81" s="647"/>
      <c r="F81" s="648"/>
      <c r="G81" s="649"/>
    </row>
    <row r="82" spans="1:7">
      <c r="A82" s="138"/>
      <c r="B82" s="133"/>
      <c r="C82" s="135"/>
      <c r="D82" s="164" t="s">
        <v>0</v>
      </c>
      <c r="E82" s="165" t="s">
        <v>26</v>
      </c>
      <c r="F82" s="165" t="s">
        <v>22</v>
      </c>
      <c r="G82" s="166" t="s">
        <v>10</v>
      </c>
    </row>
    <row r="83" spans="1:7" ht="107.25" customHeight="1">
      <c r="A83" s="138"/>
      <c r="B83" s="133"/>
      <c r="C83" s="135"/>
      <c r="D83" s="168" t="s">
        <v>1073</v>
      </c>
      <c r="E83" s="169" t="s">
        <v>894</v>
      </c>
      <c r="F83" s="169" t="s">
        <v>63</v>
      </c>
      <c r="G83" s="169" t="s">
        <v>63</v>
      </c>
    </row>
    <row r="84" spans="1:7" ht="17.25">
      <c r="A84" s="138"/>
      <c r="B84" s="133"/>
      <c r="C84" s="135"/>
      <c r="D84" s="646" t="s">
        <v>55</v>
      </c>
      <c r="E84" s="647"/>
      <c r="F84" s="648"/>
      <c r="G84" s="649"/>
    </row>
    <row r="85" spans="1:7">
      <c r="A85" s="138"/>
      <c r="B85" s="133"/>
      <c r="C85" s="135"/>
      <c r="D85" s="164" t="s">
        <v>0</v>
      </c>
      <c r="E85" s="165" t="s">
        <v>26</v>
      </c>
      <c r="F85" s="165" t="s">
        <v>22</v>
      </c>
      <c r="G85" s="166" t="s">
        <v>10</v>
      </c>
    </row>
    <row r="86" spans="1:7" ht="409.6" customHeight="1">
      <c r="A86" s="138"/>
      <c r="B86" s="133"/>
      <c r="C86" s="135"/>
      <c r="D86" s="168" t="s">
        <v>1138</v>
      </c>
      <c r="E86" s="170" t="s">
        <v>1004</v>
      </c>
      <c r="F86" s="170" t="s">
        <v>63</v>
      </c>
      <c r="G86" s="170" t="s">
        <v>896</v>
      </c>
    </row>
    <row r="87" spans="1:7" ht="17.25">
      <c r="A87" s="138"/>
      <c r="B87" s="133"/>
      <c r="C87" s="135"/>
      <c r="D87" s="646" t="s">
        <v>73</v>
      </c>
      <c r="E87" s="647"/>
      <c r="F87" s="648"/>
      <c r="G87" s="649"/>
    </row>
    <row r="88" spans="1:7">
      <c r="A88" s="138"/>
      <c r="B88" s="133"/>
      <c r="C88" s="135"/>
      <c r="D88" s="164" t="s">
        <v>0</v>
      </c>
      <c r="E88" s="165" t="s">
        <v>26</v>
      </c>
      <c r="F88" s="165" t="s">
        <v>22</v>
      </c>
      <c r="G88" s="166" t="s">
        <v>10</v>
      </c>
    </row>
    <row r="89" spans="1:7" ht="409.6" customHeight="1">
      <c r="A89" s="138"/>
      <c r="B89" s="133"/>
      <c r="C89" s="135"/>
      <c r="D89" s="187" t="s">
        <v>1074</v>
      </c>
      <c r="E89" s="188" t="s">
        <v>1075</v>
      </c>
      <c r="F89" s="170" t="s">
        <v>63</v>
      </c>
      <c r="G89" s="170" t="s">
        <v>63</v>
      </c>
    </row>
    <row r="90" spans="1:7" ht="17.25" customHeight="1">
      <c r="A90" s="138"/>
      <c r="B90" s="133"/>
      <c r="C90" s="135"/>
      <c r="D90" s="646" t="s">
        <v>6</v>
      </c>
      <c r="E90" s="647"/>
      <c r="F90" s="648"/>
      <c r="G90" s="649"/>
    </row>
    <row r="91" spans="1:7">
      <c r="A91" s="138"/>
      <c r="B91" s="133"/>
      <c r="C91" s="135"/>
      <c r="D91" s="164" t="s">
        <v>0</v>
      </c>
      <c r="E91" s="165" t="s">
        <v>26</v>
      </c>
      <c r="F91" s="165" t="s">
        <v>22</v>
      </c>
      <c r="G91" s="166" t="s">
        <v>10</v>
      </c>
    </row>
    <row r="92" spans="1:7" ht="273" customHeight="1">
      <c r="A92" s="138"/>
      <c r="B92" s="133"/>
      <c r="C92" s="135"/>
      <c r="D92" s="177" t="s">
        <v>1076</v>
      </c>
      <c r="E92" s="175" t="s">
        <v>292</v>
      </c>
      <c r="F92" s="175" t="s">
        <v>1077</v>
      </c>
      <c r="G92" s="175" t="s">
        <v>63</v>
      </c>
    </row>
    <row r="93" spans="1:7" ht="17.25">
      <c r="A93" s="138"/>
      <c r="B93" s="133"/>
      <c r="C93" s="135"/>
      <c r="D93" s="646" t="s">
        <v>19</v>
      </c>
      <c r="E93" s="647"/>
      <c r="F93" s="648"/>
      <c r="G93" s="649"/>
    </row>
    <row r="94" spans="1:7">
      <c r="A94" s="138"/>
      <c r="B94" s="133"/>
      <c r="C94" s="135"/>
      <c r="D94" s="164" t="s">
        <v>0</v>
      </c>
      <c r="E94" s="165" t="s">
        <v>26</v>
      </c>
      <c r="F94" s="165" t="s">
        <v>22</v>
      </c>
      <c r="G94" s="166" t="s">
        <v>10</v>
      </c>
    </row>
    <row r="95" spans="1:7" ht="174" customHeight="1">
      <c r="A95" s="138"/>
      <c r="B95" s="133"/>
      <c r="C95" s="135"/>
      <c r="D95" s="178" t="s">
        <v>1078</v>
      </c>
      <c r="E95" s="170" t="s">
        <v>897</v>
      </c>
      <c r="F95" s="170" t="s">
        <v>63</v>
      </c>
      <c r="G95" s="170" t="s">
        <v>994</v>
      </c>
    </row>
  </sheetData>
  <mergeCells count="24">
    <mergeCell ref="D4:G4"/>
    <mergeCell ref="D48:G48"/>
    <mergeCell ref="D25:G25"/>
    <mergeCell ref="D28:G28"/>
    <mergeCell ref="D5:G5"/>
    <mergeCell ref="D8:G8"/>
    <mergeCell ref="D31:G31"/>
    <mergeCell ref="D37:G37"/>
    <mergeCell ref="D40:G40"/>
    <mergeCell ref="D34:G34"/>
    <mergeCell ref="D19:G19"/>
    <mergeCell ref="D16:G16"/>
    <mergeCell ref="D90:G90"/>
    <mergeCell ref="D93:G93"/>
    <mergeCell ref="D71:G71"/>
    <mergeCell ref="D72:G72"/>
    <mergeCell ref="D75:G75"/>
    <mergeCell ref="D78:G78"/>
    <mergeCell ref="D81:G81"/>
    <mergeCell ref="D57:G57"/>
    <mergeCell ref="D22:G22"/>
    <mergeCell ref="D54:G54"/>
    <mergeCell ref="D84:G84"/>
    <mergeCell ref="D87:G87"/>
  </mergeCells>
  <pageMargins left="0.35" right="0.35" top="0.75" bottom="0.55000000000000004" header="0.3" footer="0.3"/>
  <pageSetup orientation="landscape" r:id="rId1"/>
  <headerFooter>
    <oddHeader>&amp;L&amp;"-,Bold"Annual Program Update (APU) Needs Matrix
2013-2014</oddHeader>
    <oddFooter>&amp;LUpdated: 3/26/2014, 11:10 pm&amp;CDepartments and Learning Communities&amp;R Page &amp;P</oddFooter>
  </headerFooter>
  <rowBreaks count="14" manualBreakCount="14">
    <brk id="7" max="16383" man="1"/>
    <brk id="18" max="16383" man="1"/>
    <brk id="21" max="16383" man="1"/>
    <brk id="27" max="16383" man="1"/>
    <brk id="30" max="16383" man="1"/>
    <brk id="33" max="16383" man="1"/>
    <brk id="39" max="16383" man="1"/>
    <brk id="45" max="16383" man="1"/>
    <brk id="56" max="16383" man="1"/>
    <brk id="69" max="16383" man="1"/>
    <brk id="74" max="16383" man="1"/>
    <brk id="83" max="16383" man="1"/>
    <brk id="86" max="16383" man="1"/>
    <brk id="89" max="16383" man="1"/>
  </rowBreaks>
</worksheet>
</file>

<file path=xl/worksheets/sheet5.xml><?xml version="1.0" encoding="utf-8"?>
<worksheet xmlns="http://schemas.openxmlformats.org/spreadsheetml/2006/main" xmlns:r="http://schemas.openxmlformats.org/officeDocument/2006/relationships">
  <sheetPr>
    <tabColor rgb="FF00B050"/>
  </sheetPr>
  <dimension ref="A1:G190"/>
  <sheetViews>
    <sheetView view="pageLayout" zoomScale="76" zoomScaleNormal="100" zoomScalePageLayoutView="76" workbookViewId="0">
      <selection activeCell="D4" sqref="D4:G4"/>
    </sheetView>
  </sheetViews>
  <sheetFormatPr defaultColWidth="8.85546875" defaultRowHeight="15"/>
  <cols>
    <col min="1" max="1" width="0.7109375" style="62" customWidth="1"/>
    <col min="2" max="2" width="2.42578125" style="62" customWidth="1"/>
    <col min="3" max="3" width="1" style="62" customWidth="1"/>
    <col min="4" max="4" width="68.7109375" style="158" customWidth="1"/>
    <col min="5" max="5" width="13.28515625" style="68" customWidth="1"/>
    <col min="6" max="6" width="13.28515625" style="131" customWidth="1"/>
    <col min="7" max="7" width="28.85546875" style="90" customWidth="1"/>
    <col min="8" max="16384" width="8.85546875" style="62"/>
  </cols>
  <sheetData>
    <row r="1" spans="1:7" ht="3" customHeight="1">
      <c r="A1" s="57"/>
      <c r="B1" s="57"/>
      <c r="C1" s="57"/>
      <c r="D1" s="155"/>
      <c r="E1" s="61"/>
      <c r="F1" s="124"/>
      <c r="G1" s="79"/>
    </row>
    <row r="2" spans="1:7" ht="13.5" customHeight="1">
      <c r="A2" s="57"/>
      <c r="B2" s="58"/>
      <c r="C2" s="63"/>
      <c r="D2" s="156"/>
      <c r="E2" s="64"/>
      <c r="F2" s="125"/>
      <c r="G2" s="80"/>
    </row>
    <row r="3" spans="1:7" ht="4.5" customHeight="1">
      <c r="A3" s="57"/>
      <c r="B3" s="58"/>
      <c r="C3" s="59"/>
      <c r="D3" s="157"/>
      <c r="E3" s="65"/>
      <c r="F3" s="128"/>
      <c r="G3" s="81"/>
    </row>
    <row r="4" spans="1:7" ht="23.25">
      <c r="A4" s="57"/>
      <c r="B4" s="58"/>
      <c r="C4" s="59"/>
      <c r="D4" s="659" t="s">
        <v>1009</v>
      </c>
      <c r="E4" s="660"/>
      <c r="F4" s="660"/>
      <c r="G4" s="661"/>
    </row>
    <row r="5" spans="1:7" ht="17.25">
      <c r="A5" s="57"/>
      <c r="B5" s="58"/>
      <c r="C5" s="59"/>
      <c r="D5" s="657" t="s">
        <v>0</v>
      </c>
      <c r="E5" s="658"/>
      <c r="F5" s="658"/>
      <c r="G5" s="658"/>
    </row>
    <row r="6" spans="1:7" s="66" customFormat="1">
      <c r="A6" s="57"/>
      <c r="B6" s="58"/>
      <c r="C6" s="59"/>
      <c r="D6" s="76" t="s">
        <v>75</v>
      </c>
      <c r="E6" s="160" t="s">
        <v>227</v>
      </c>
      <c r="F6" s="77" t="s">
        <v>277</v>
      </c>
      <c r="G6" s="78" t="s">
        <v>76</v>
      </c>
    </row>
    <row r="7" spans="1:7" s="66" customFormat="1">
      <c r="A7" s="57"/>
      <c r="B7" s="58"/>
      <c r="C7" s="59"/>
      <c r="D7" s="669" t="s">
        <v>88</v>
      </c>
      <c r="E7" s="669"/>
      <c r="F7" s="669"/>
      <c r="G7" s="670"/>
    </row>
    <row r="8" spans="1:7" s="130" customFormat="1">
      <c r="A8" s="129"/>
      <c r="B8" s="127"/>
      <c r="C8" s="126"/>
      <c r="D8" s="34" t="s">
        <v>1149</v>
      </c>
      <c r="E8" s="149">
        <v>97812</v>
      </c>
      <c r="F8" s="445">
        <f>E8</f>
        <v>97812</v>
      </c>
      <c r="G8" s="42" t="s">
        <v>1007</v>
      </c>
    </row>
    <row r="9" spans="1:7" s="66" customFormat="1" ht="45">
      <c r="A9" s="57"/>
      <c r="B9" s="58"/>
      <c r="C9" s="59"/>
      <c r="D9" s="34" t="s">
        <v>159</v>
      </c>
      <c r="E9" s="149">
        <v>97812</v>
      </c>
      <c r="F9" s="149">
        <f>E9*11</f>
        <v>1075932</v>
      </c>
      <c r="G9" s="42" t="s">
        <v>1079</v>
      </c>
    </row>
    <row r="10" spans="1:7" s="66" customFormat="1">
      <c r="A10" s="57"/>
      <c r="B10" s="58"/>
      <c r="C10" s="59"/>
      <c r="D10" s="34" t="s">
        <v>160</v>
      </c>
      <c r="E10" s="149">
        <v>48906</v>
      </c>
      <c r="F10" s="445">
        <f>E10*2</f>
        <v>97812</v>
      </c>
      <c r="G10" s="42" t="s">
        <v>233</v>
      </c>
    </row>
    <row r="11" spans="1:7" s="66" customFormat="1">
      <c r="A11" s="57"/>
      <c r="B11" s="58"/>
      <c r="C11" s="59"/>
      <c r="D11" s="34" t="s">
        <v>234</v>
      </c>
      <c r="E11" s="149">
        <v>37000</v>
      </c>
      <c r="F11" s="445">
        <f>E11*2</f>
        <v>74000</v>
      </c>
      <c r="G11" s="42" t="s">
        <v>276</v>
      </c>
    </row>
    <row r="12" spans="1:7" s="66" customFormat="1">
      <c r="A12" s="57"/>
      <c r="B12" s="58"/>
      <c r="C12" s="59"/>
      <c r="D12" s="453" t="s">
        <v>1150</v>
      </c>
      <c r="E12" s="149">
        <f>97812*2</f>
        <v>195624</v>
      </c>
      <c r="F12" s="445">
        <f t="shared" ref="F12:F17" si="0">E12</f>
        <v>195624</v>
      </c>
      <c r="G12" s="448" t="s">
        <v>271</v>
      </c>
    </row>
    <row r="13" spans="1:7" s="130" customFormat="1">
      <c r="A13" s="129"/>
      <c r="B13" s="127"/>
      <c r="C13" s="126"/>
      <c r="D13" s="162" t="s">
        <v>1151</v>
      </c>
      <c r="E13" s="445">
        <v>80000</v>
      </c>
      <c r="F13" s="445">
        <f t="shared" si="0"/>
        <v>80000</v>
      </c>
      <c r="G13" s="449" t="s">
        <v>271</v>
      </c>
    </row>
    <row r="14" spans="1:7" s="130" customFormat="1">
      <c r="A14" s="129"/>
      <c r="B14" s="127"/>
      <c r="C14" s="126"/>
      <c r="D14" s="162" t="s">
        <v>1152</v>
      </c>
      <c r="E14" s="445">
        <v>97812</v>
      </c>
      <c r="F14" s="445">
        <f t="shared" si="0"/>
        <v>97812</v>
      </c>
      <c r="G14" s="449" t="s">
        <v>271</v>
      </c>
    </row>
    <row r="15" spans="1:7" s="130" customFormat="1" ht="30">
      <c r="A15" s="129"/>
      <c r="B15" s="127"/>
      <c r="C15" s="126"/>
      <c r="D15" s="162" t="s">
        <v>313</v>
      </c>
      <c r="E15" s="190" t="s">
        <v>62</v>
      </c>
      <c r="F15" s="445" t="str">
        <f t="shared" si="0"/>
        <v>TBD</v>
      </c>
      <c r="G15" s="450" t="s">
        <v>1005</v>
      </c>
    </row>
    <row r="16" spans="1:7" s="130" customFormat="1">
      <c r="A16" s="129"/>
      <c r="B16" s="127"/>
      <c r="C16" s="126"/>
      <c r="D16" s="162" t="s">
        <v>1080</v>
      </c>
      <c r="E16" s="190" t="s">
        <v>62</v>
      </c>
      <c r="F16" s="190" t="str">
        <f t="shared" si="0"/>
        <v>TBD</v>
      </c>
      <c r="G16" s="450" t="s">
        <v>256</v>
      </c>
    </row>
    <row r="17" spans="1:7" s="130" customFormat="1" ht="30">
      <c r="A17" s="129"/>
      <c r="B17" s="127"/>
      <c r="C17" s="126"/>
      <c r="D17" s="162" t="s">
        <v>1081</v>
      </c>
      <c r="E17" s="190">
        <v>4500</v>
      </c>
      <c r="F17" s="190">
        <f t="shared" si="0"/>
        <v>4500</v>
      </c>
      <c r="G17" s="450" t="s">
        <v>256</v>
      </c>
    </row>
    <row r="18" spans="1:7" s="101" customFormat="1">
      <c r="A18" s="98"/>
      <c r="B18" s="97"/>
      <c r="C18" s="96"/>
      <c r="D18" s="454"/>
      <c r="E18" s="446"/>
      <c r="F18" s="446"/>
      <c r="G18" s="451"/>
    </row>
    <row r="19" spans="1:7">
      <c r="A19" s="57"/>
      <c r="B19" s="58"/>
      <c r="C19" s="59"/>
      <c r="D19" s="665" t="s">
        <v>364</v>
      </c>
      <c r="E19" s="665"/>
      <c r="F19" s="665"/>
      <c r="G19" s="666"/>
    </row>
    <row r="20" spans="1:7">
      <c r="A20" s="57"/>
      <c r="B20" s="58"/>
      <c r="C20" s="59"/>
      <c r="D20" s="34" t="s">
        <v>228</v>
      </c>
      <c r="E20" s="447">
        <v>2000</v>
      </c>
      <c r="F20" s="211">
        <f t="shared" ref="F20:F28" si="1">E20</f>
        <v>2000</v>
      </c>
      <c r="G20" s="452" t="s">
        <v>97</v>
      </c>
    </row>
    <row r="21" spans="1:7" s="66" customFormat="1">
      <c r="A21" s="57"/>
      <c r="B21" s="58"/>
      <c r="C21" s="59"/>
      <c r="D21" s="35" t="s">
        <v>143</v>
      </c>
      <c r="E21" s="149">
        <v>3000</v>
      </c>
      <c r="F21" s="211">
        <f t="shared" si="1"/>
        <v>3000</v>
      </c>
      <c r="G21" s="42" t="s">
        <v>141</v>
      </c>
    </row>
    <row r="22" spans="1:7" s="66" customFormat="1" ht="30">
      <c r="A22" s="57"/>
      <c r="B22" s="58"/>
      <c r="C22" s="59"/>
      <c r="D22" s="34" t="s">
        <v>77</v>
      </c>
      <c r="E22" s="447">
        <v>1000</v>
      </c>
      <c r="F22" s="211">
        <f>E22*3</f>
        <v>3000</v>
      </c>
      <c r="G22" s="55" t="s">
        <v>174</v>
      </c>
    </row>
    <row r="23" spans="1:7" s="66" customFormat="1">
      <c r="A23" s="57"/>
      <c r="B23" s="58"/>
      <c r="C23" s="59"/>
      <c r="D23" s="35" t="s">
        <v>81</v>
      </c>
      <c r="E23" s="447">
        <v>3000</v>
      </c>
      <c r="F23" s="149">
        <f t="shared" si="1"/>
        <v>3000</v>
      </c>
      <c r="G23" s="55" t="s">
        <v>82</v>
      </c>
    </row>
    <row r="24" spans="1:7" s="66" customFormat="1">
      <c r="A24" s="57"/>
      <c r="B24" s="58"/>
      <c r="C24" s="59"/>
      <c r="D24" s="26" t="s">
        <v>93</v>
      </c>
      <c r="E24" s="447">
        <v>2000</v>
      </c>
      <c r="F24" s="149">
        <f t="shared" si="1"/>
        <v>2000</v>
      </c>
      <c r="G24" s="55" t="s">
        <v>94</v>
      </c>
    </row>
    <row r="25" spans="1:7">
      <c r="A25" s="57"/>
      <c r="B25" s="58"/>
      <c r="C25" s="59"/>
      <c r="D25" s="67" t="s">
        <v>96</v>
      </c>
      <c r="E25" s="447">
        <v>4500</v>
      </c>
      <c r="F25" s="149">
        <f t="shared" si="1"/>
        <v>4500</v>
      </c>
      <c r="G25" s="192" t="s">
        <v>97</v>
      </c>
    </row>
    <row r="26" spans="1:7" s="66" customFormat="1">
      <c r="A26" s="57"/>
      <c r="B26" s="58"/>
      <c r="C26" s="59"/>
      <c r="D26" s="35" t="s">
        <v>180</v>
      </c>
      <c r="E26" s="149">
        <v>2000</v>
      </c>
      <c r="F26" s="149">
        <f t="shared" si="1"/>
        <v>2000</v>
      </c>
      <c r="G26" s="42" t="s">
        <v>55</v>
      </c>
    </row>
    <row r="27" spans="1:7" s="66" customFormat="1" ht="30">
      <c r="A27" s="57"/>
      <c r="B27" s="58"/>
      <c r="C27" s="59"/>
      <c r="D27" s="34" t="s">
        <v>220</v>
      </c>
      <c r="E27" s="149">
        <v>2000</v>
      </c>
      <c r="F27" s="149">
        <f t="shared" si="1"/>
        <v>2000</v>
      </c>
      <c r="G27" s="42" t="s">
        <v>19</v>
      </c>
    </row>
    <row r="28" spans="1:7" s="130" customFormat="1" ht="45">
      <c r="A28" s="129"/>
      <c r="B28" s="127"/>
      <c r="C28" s="126"/>
      <c r="D28" s="34" t="s">
        <v>363</v>
      </c>
      <c r="E28" s="149">
        <v>9000</v>
      </c>
      <c r="F28" s="149">
        <f t="shared" si="1"/>
        <v>9000</v>
      </c>
      <c r="G28" s="42" t="s">
        <v>2</v>
      </c>
    </row>
    <row r="29" spans="1:7" s="130" customFormat="1" ht="45">
      <c r="A29" s="129"/>
      <c r="B29" s="127"/>
      <c r="C29" s="126"/>
      <c r="D29" s="162" t="s">
        <v>365</v>
      </c>
      <c r="E29" s="154">
        <v>150</v>
      </c>
      <c r="F29" s="154">
        <f>E29*8</f>
        <v>1200</v>
      </c>
      <c r="G29" s="153" t="s">
        <v>2</v>
      </c>
    </row>
    <row r="30" spans="1:7" s="130" customFormat="1">
      <c r="A30" s="129"/>
      <c r="B30" s="127"/>
      <c r="C30" s="126"/>
      <c r="D30" s="34" t="s">
        <v>272</v>
      </c>
      <c r="E30" s="149">
        <v>8000</v>
      </c>
      <c r="F30" s="149">
        <f>E30</f>
        <v>8000</v>
      </c>
      <c r="G30" s="42" t="s">
        <v>271</v>
      </c>
    </row>
    <row r="31" spans="1:7" s="130" customFormat="1" ht="75">
      <c r="A31" s="129"/>
      <c r="B31" s="127"/>
      <c r="C31" s="126"/>
      <c r="D31" s="162" t="s">
        <v>283</v>
      </c>
      <c r="E31" s="154" t="s">
        <v>62</v>
      </c>
      <c r="F31" s="154" t="str">
        <f>E31</f>
        <v>TBD</v>
      </c>
      <c r="G31" s="153" t="s">
        <v>271</v>
      </c>
    </row>
    <row r="32" spans="1:7" s="130" customFormat="1">
      <c r="A32" s="129"/>
      <c r="B32" s="127"/>
      <c r="C32" s="126"/>
      <c r="D32" s="162" t="s">
        <v>284</v>
      </c>
      <c r="E32" s="154">
        <v>5000</v>
      </c>
      <c r="F32" s="154">
        <f>E32</f>
        <v>5000</v>
      </c>
      <c r="G32" s="153" t="s">
        <v>271</v>
      </c>
    </row>
    <row r="33" spans="1:7" s="66" customFormat="1">
      <c r="A33" s="57"/>
      <c r="B33" s="58"/>
      <c r="C33" s="59"/>
      <c r="D33" s="35"/>
      <c r="E33" s="147"/>
      <c r="F33" s="147"/>
      <c r="G33" s="42"/>
    </row>
    <row r="34" spans="1:7" s="66" customFormat="1">
      <c r="A34" s="57"/>
      <c r="B34" s="58"/>
      <c r="C34" s="59"/>
      <c r="D34" s="653" t="s">
        <v>95</v>
      </c>
      <c r="E34" s="653"/>
      <c r="F34" s="653"/>
      <c r="G34" s="654"/>
    </row>
    <row r="35" spans="1:7" s="66" customFormat="1">
      <c r="A35" s="57"/>
      <c r="B35" s="58"/>
      <c r="C35" s="59"/>
      <c r="D35" s="35" t="s">
        <v>1082</v>
      </c>
      <c r="E35" s="149">
        <v>74917</v>
      </c>
      <c r="F35" s="149">
        <f>E35*2</f>
        <v>149834</v>
      </c>
      <c r="G35" s="42" t="s">
        <v>73</v>
      </c>
    </row>
    <row r="36" spans="1:7" s="66" customFormat="1">
      <c r="A36" s="57"/>
      <c r="B36" s="58"/>
      <c r="C36" s="59"/>
      <c r="D36" s="35" t="s">
        <v>1083</v>
      </c>
      <c r="E36" s="149">
        <v>37000</v>
      </c>
      <c r="F36" s="149">
        <f t="shared" ref="F36:F41" si="2">E36</f>
        <v>37000</v>
      </c>
      <c r="G36" s="42" t="s">
        <v>103</v>
      </c>
    </row>
    <row r="37" spans="1:7" s="66" customFormat="1">
      <c r="A37" s="57"/>
      <c r="B37" s="58"/>
      <c r="C37" s="59"/>
      <c r="D37" s="35" t="s">
        <v>921</v>
      </c>
      <c r="E37" s="50">
        <v>29452.5</v>
      </c>
      <c r="F37" s="149">
        <f t="shared" si="2"/>
        <v>29452.5</v>
      </c>
      <c r="G37" s="42" t="s">
        <v>126</v>
      </c>
    </row>
    <row r="38" spans="1:7" s="130" customFormat="1">
      <c r="A38" s="129"/>
      <c r="B38" s="127"/>
      <c r="C38" s="126"/>
      <c r="D38" s="483" t="s">
        <v>922</v>
      </c>
      <c r="E38" s="484">
        <v>23680</v>
      </c>
      <c r="F38" s="149">
        <f t="shared" si="2"/>
        <v>23680</v>
      </c>
      <c r="G38" s="486" t="s">
        <v>128</v>
      </c>
    </row>
    <row r="39" spans="1:7" s="101" customFormat="1">
      <c r="A39" s="98"/>
      <c r="B39" s="97"/>
      <c r="C39" s="96"/>
      <c r="D39" s="35" t="s">
        <v>240</v>
      </c>
      <c r="E39" s="149">
        <v>36000</v>
      </c>
      <c r="F39" s="149">
        <f t="shared" si="2"/>
        <v>36000</v>
      </c>
      <c r="G39" s="42" t="s">
        <v>29</v>
      </c>
    </row>
    <row r="40" spans="1:7" s="130" customFormat="1">
      <c r="A40" s="129"/>
      <c r="B40" s="127"/>
      <c r="C40" s="126"/>
      <c r="D40" s="483" t="s">
        <v>1084</v>
      </c>
      <c r="E40" s="485">
        <v>70673</v>
      </c>
      <c r="F40" s="485">
        <f t="shared" si="2"/>
        <v>70673</v>
      </c>
      <c r="G40" s="486" t="s">
        <v>128</v>
      </c>
    </row>
    <row r="41" spans="1:7" s="66" customFormat="1" ht="30">
      <c r="A41" s="57"/>
      <c r="B41" s="58"/>
      <c r="C41" s="59"/>
      <c r="D41" s="34" t="s">
        <v>239</v>
      </c>
      <c r="E41" s="149">
        <v>115000</v>
      </c>
      <c r="F41" s="149">
        <f t="shared" si="2"/>
        <v>115000</v>
      </c>
      <c r="G41" s="42" t="s">
        <v>190</v>
      </c>
    </row>
    <row r="42" spans="1:7" s="120" customFormat="1">
      <c r="A42" s="119"/>
      <c r="B42" s="118"/>
      <c r="C42" s="117"/>
      <c r="D42" s="35" t="s">
        <v>257</v>
      </c>
      <c r="E42" s="149">
        <v>22749</v>
      </c>
      <c r="F42" s="149">
        <f t="shared" ref="F42:F56" si="3">E42</f>
        <v>22749</v>
      </c>
      <c r="G42" s="42" t="s">
        <v>256</v>
      </c>
    </row>
    <row r="43" spans="1:7" s="66" customFormat="1">
      <c r="A43" s="57"/>
      <c r="B43" s="58"/>
      <c r="C43" s="59"/>
      <c r="D43" s="35" t="s">
        <v>1085</v>
      </c>
      <c r="E43" s="149">
        <v>149834</v>
      </c>
      <c r="F43" s="149">
        <f t="shared" si="3"/>
        <v>149834</v>
      </c>
      <c r="G43" s="42" t="s">
        <v>142</v>
      </c>
    </row>
    <row r="44" spans="1:7" s="66" customFormat="1">
      <c r="A44" s="57"/>
      <c r="B44" s="58"/>
      <c r="C44" s="59"/>
      <c r="D44" s="35" t="s">
        <v>1086</v>
      </c>
      <c r="E44" s="149">
        <v>15000</v>
      </c>
      <c r="F44" s="149">
        <f t="shared" si="3"/>
        <v>15000</v>
      </c>
      <c r="G44" s="42" t="s">
        <v>142</v>
      </c>
    </row>
    <row r="45" spans="1:7" s="66" customFormat="1">
      <c r="A45" s="57"/>
      <c r="B45" s="58"/>
      <c r="C45" s="59"/>
      <c r="D45" s="35" t="s">
        <v>161</v>
      </c>
      <c r="E45" s="149">
        <v>27149</v>
      </c>
      <c r="F45" s="149">
        <f t="shared" si="3"/>
        <v>27149</v>
      </c>
      <c r="G45" s="42" t="s">
        <v>157</v>
      </c>
    </row>
    <row r="46" spans="1:7" s="66" customFormat="1">
      <c r="A46" s="57"/>
      <c r="B46" s="58"/>
      <c r="C46" s="59"/>
      <c r="D46" s="35" t="s">
        <v>1087</v>
      </c>
      <c r="E46" s="149">
        <v>11373</v>
      </c>
      <c r="F46" s="149">
        <f t="shared" si="3"/>
        <v>11373</v>
      </c>
      <c r="G46" s="42" t="s">
        <v>157</v>
      </c>
    </row>
    <row r="47" spans="1:7" s="66" customFormat="1">
      <c r="A47" s="57"/>
      <c r="B47" s="58"/>
      <c r="C47" s="59"/>
      <c r="D47" s="35" t="s">
        <v>241</v>
      </c>
      <c r="E47" s="149">
        <v>22656</v>
      </c>
      <c r="F47" s="149">
        <f t="shared" si="3"/>
        <v>22656</v>
      </c>
      <c r="G47" s="42" t="s">
        <v>163</v>
      </c>
    </row>
    <row r="48" spans="1:7" s="66" customFormat="1">
      <c r="A48" s="57"/>
      <c r="B48" s="58"/>
      <c r="C48" s="59"/>
      <c r="D48" s="39" t="s">
        <v>110</v>
      </c>
      <c r="E48" s="149">
        <v>70000</v>
      </c>
      <c r="F48" s="149">
        <f t="shared" si="3"/>
        <v>70000</v>
      </c>
      <c r="G48" s="42" t="s">
        <v>103</v>
      </c>
    </row>
    <row r="49" spans="1:7" s="66" customFormat="1">
      <c r="A49" s="57"/>
      <c r="B49" s="58"/>
      <c r="C49" s="59"/>
      <c r="D49" s="148" t="s">
        <v>1088</v>
      </c>
      <c r="E49" s="94">
        <v>36000</v>
      </c>
      <c r="F49" s="149">
        <f t="shared" si="3"/>
        <v>36000</v>
      </c>
      <c r="G49" s="84" t="s">
        <v>294</v>
      </c>
    </row>
    <row r="50" spans="1:7" s="66" customFormat="1">
      <c r="A50" s="57"/>
      <c r="B50" s="58"/>
      <c r="C50" s="59"/>
      <c r="D50" s="35" t="s">
        <v>1089</v>
      </c>
      <c r="E50" s="149">
        <v>5000</v>
      </c>
      <c r="F50" s="149">
        <f t="shared" si="3"/>
        <v>5000</v>
      </c>
      <c r="G50" s="42" t="s">
        <v>114</v>
      </c>
    </row>
    <row r="51" spans="1:7">
      <c r="A51" s="57"/>
      <c r="B51" s="58"/>
      <c r="C51" s="59"/>
      <c r="D51" s="34" t="s">
        <v>1090</v>
      </c>
      <c r="E51" s="447">
        <v>13000</v>
      </c>
      <c r="F51" s="149">
        <f t="shared" si="3"/>
        <v>13000</v>
      </c>
      <c r="G51" s="452" t="s">
        <v>157</v>
      </c>
    </row>
    <row r="52" spans="1:7" s="66" customFormat="1">
      <c r="A52" s="57"/>
      <c r="B52" s="58"/>
      <c r="C52" s="59"/>
      <c r="D52" s="35" t="s">
        <v>1090</v>
      </c>
      <c r="E52" s="149">
        <v>26000</v>
      </c>
      <c r="F52" s="149">
        <f t="shared" si="3"/>
        <v>26000</v>
      </c>
      <c r="G52" s="42" t="s">
        <v>163</v>
      </c>
    </row>
    <row r="53" spans="1:7" s="66" customFormat="1">
      <c r="A53" s="57"/>
      <c r="B53" s="58"/>
      <c r="C53" s="59"/>
      <c r="D53" s="35" t="s">
        <v>1091</v>
      </c>
      <c r="E53" s="149">
        <v>8000</v>
      </c>
      <c r="F53" s="149">
        <f t="shared" si="3"/>
        <v>8000</v>
      </c>
      <c r="G53" s="42" t="s">
        <v>55</v>
      </c>
    </row>
    <row r="54" spans="1:7" s="120" customFormat="1">
      <c r="A54" s="119"/>
      <c r="B54" s="118"/>
      <c r="C54" s="117"/>
      <c r="D54" s="35" t="s">
        <v>264</v>
      </c>
      <c r="E54" s="149">
        <v>70673</v>
      </c>
      <c r="F54" s="149">
        <f t="shared" si="3"/>
        <v>70673</v>
      </c>
      <c r="G54" s="42" t="s">
        <v>263</v>
      </c>
    </row>
    <row r="55" spans="1:7" s="130" customFormat="1">
      <c r="A55" s="129"/>
      <c r="B55" s="127"/>
      <c r="C55" s="126"/>
      <c r="D55" s="35" t="s">
        <v>273</v>
      </c>
      <c r="E55" s="149">
        <v>40000</v>
      </c>
      <c r="F55" s="149">
        <f t="shared" si="3"/>
        <v>40000</v>
      </c>
      <c r="G55" s="42" t="s">
        <v>271</v>
      </c>
    </row>
    <row r="56" spans="1:7" s="130" customFormat="1">
      <c r="A56" s="129"/>
      <c r="B56" s="127"/>
      <c r="C56" s="126"/>
      <c r="D56" s="487" t="s">
        <v>274</v>
      </c>
      <c r="E56" s="466">
        <v>6000</v>
      </c>
      <c r="F56" s="466">
        <f t="shared" si="3"/>
        <v>6000</v>
      </c>
      <c r="G56" s="474" t="s">
        <v>271</v>
      </c>
    </row>
    <row r="57" spans="1:7" s="130" customFormat="1">
      <c r="A57" s="129"/>
      <c r="B57" s="127"/>
      <c r="C57" s="126"/>
      <c r="D57" s="487" t="s">
        <v>275</v>
      </c>
      <c r="E57" s="496">
        <v>23000</v>
      </c>
      <c r="F57" s="496">
        <f>E57</f>
        <v>23000</v>
      </c>
      <c r="G57" s="495" t="s">
        <v>271</v>
      </c>
    </row>
    <row r="58" spans="1:7" s="66" customFormat="1">
      <c r="A58" s="57"/>
      <c r="B58" s="58"/>
      <c r="C58" s="59"/>
      <c r="D58" s="148"/>
      <c r="E58" s="212"/>
      <c r="F58" s="212"/>
      <c r="G58" s="153"/>
    </row>
    <row r="59" spans="1:7">
      <c r="A59" s="57"/>
      <c r="B59" s="58"/>
      <c r="C59" s="59"/>
      <c r="D59" s="665" t="s">
        <v>89</v>
      </c>
      <c r="E59" s="665"/>
      <c r="F59" s="665"/>
      <c r="G59" s="666"/>
    </row>
    <row r="60" spans="1:7">
      <c r="A60" s="57"/>
      <c r="B60" s="58"/>
      <c r="C60" s="59"/>
      <c r="D60" s="453" t="s">
        <v>238</v>
      </c>
      <c r="E60" s="191">
        <v>3244</v>
      </c>
      <c r="F60" s="149">
        <f>E60*3</f>
        <v>9732</v>
      </c>
      <c r="G60" s="448" t="s">
        <v>295</v>
      </c>
    </row>
    <row r="61" spans="1:7">
      <c r="A61" s="57"/>
      <c r="B61" s="58"/>
      <c r="C61" s="59"/>
      <c r="D61" s="34" t="s">
        <v>237</v>
      </c>
      <c r="E61" s="447">
        <v>58401</v>
      </c>
      <c r="F61" s="149">
        <f t="shared" ref="F61:F66" si="4">E61</f>
        <v>58401</v>
      </c>
      <c r="G61" s="452" t="s">
        <v>142</v>
      </c>
    </row>
    <row r="62" spans="1:7" s="66" customFormat="1">
      <c r="A62" s="57"/>
      <c r="B62" s="58"/>
      <c r="C62" s="59"/>
      <c r="D62" s="148" t="s">
        <v>183</v>
      </c>
      <c r="E62" s="154">
        <v>7000</v>
      </c>
      <c r="F62" s="154">
        <f t="shared" si="4"/>
        <v>7000</v>
      </c>
      <c r="G62" s="153" t="s">
        <v>73</v>
      </c>
    </row>
    <row r="63" spans="1:7" s="101" customFormat="1">
      <c r="A63" s="98"/>
      <c r="B63" s="97"/>
      <c r="C63" s="96"/>
      <c r="D63" s="35" t="s">
        <v>249</v>
      </c>
      <c r="E63" s="149">
        <v>6489</v>
      </c>
      <c r="F63" s="149">
        <f t="shared" si="4"/>
        <v>6489</v>
      </c>
      <c r="G63" s="42" t="s">
        <v>51</v>
      </c>
    </row>
    <row r="64" spans="1:7" s="120" customFormat="1">
      <c r="A64" s="119"/>
      <c r="B64" s="118"/>
      <c r="C64" s="117"/>
      <c r="D64" s="35" t="s">
        <v>1092</v>
      </c>
      <c r="E64" s="149">
        <v>6489</v>
      </c>
      <c r="F64" s="149">
        <f t="shared" si="4"/>
        <v>6489</v>
      </c>
      <c r="G64" s="42" t="s">
        <v>261</v>
      </c>
    </row>
    <row r="65" spans="1:7" s="120" customFormat="1">
      <c r="A65" s="119"/>
      <c r="B65" s="118"/>
      <c r="C65" s="117"/>
      <c r="D65" s="35" t="s">
        <v>262</v>
      </c>
      <c r="E65" s="149">
        <v>12978</v>
      </c>
      <c r="F65" s="149">
        <f t="shared" si="4"/>
        <v>12978</v>
      </c>
      <c r="G65" s="42" t="s">
        <v>263</v>
      </c>
    </row>
    <row r="66" spans="1:7" s="130" customFormat="1" ht="30">
      <c r="A66" s="129"/>
      <c r="B66" s="127"/>
      <c r="C66" s="126"/>
      <c r="D66" s="483" t="s">
        <v>991</v>
      </c>
      <c r="E66" s="485">
        <v>1000</v>
      </c>
      <c r="F66" s="485">
        <f t="shared" si="4"/>
        <v>1000</v>
      </c>
      <c r="G66" s="486" t="s">
        <v>992</v>
      </c>
    </row>
    <row r="67" spans="1:7" s="101" customFormat="1">
      <c r="A67" s="98"/>
      <c r="B67" s="97"/>
      <c r="C67" s="96"/>
      <c r="D67" s="148"/>
      <c r="E67" s="94"/>
      <c r="F67" s="94"/>
      <c r="G67" s="84"/>
    </row>
    <row r="68" spans="1:7">
      <c r="A68" s="57"/>
      <c r="B68" s="58"/>
      <c r="C68" s="59"/>
      <c r="D68" s="666" t="s">
        <v>116</v>
      </c>
      <c r="E68" s="667"/>
      <c r="F68" s="668"/>
      <c r="G68" s="667"/>
    </row>
    <row r="69" spans="1:7">
      <c r="A69" s="57"/>
      <c r="B69" s="58"/>
      <c r="C69" s="59"/>
      <c r="D69" s="34" t="s">
        <v>115</v>
      </c>
      <c r="E69" s="149">
        <v>8000</v>
      </c>
      <c r="F69" s="191">
        <f t="shared" ref="F69:F74" si="5">E69</f>
        <v>8000</v>
      </c>
      <c r="G69" s="42" t="s">
        <v>114</v>
      </c>
    </row>
    <row r="70" spans="1:7" ht="30">
      <c r="A70" s="57"/>
      <c r="B70" s="58"/>
      <c r="C70" s="59"/>
      <c r="D70" s="162" t="s">
        <v>127</v>
      </c>
      <c r="E70" s="154">
        <v>10000</v>
      </c>
      <c r="F70" s="190">
        <f t="shared" si="5"/>
        <v>10000</v>
      </c>
      <c r="G70" s="153" t="s">
        <v>126</v>
      </c>
    </row>
    <row r="71" spans="1:7">
      <c r="A71" s="57"/>
      <c r="B71" s="58"/>
      <c r="C71" s="59"/>
      <c r="D71" s="35" t="s">
        <v>1093</v>
      </c>
      <c r="E71" s="149">
        <v>1000</v>
      </c>
      <c r="F71" s="191">
        <f>E71</f>
        <v>1000</v>
      </c>
      <c r="G71" s="42" t="s">
        <v>19</v>
      </c>
    </row>
    <row r="72" spans="1:7" ht="30">
      <c r="A72" s="98"/>
      <c r="B72" s="97"/>
      <c r="C72" s="96"/>
      <c r="D72" s="455" t="s">
        <v>236</v>
      </c>
      <c r="E72" s="191">
        <v>8000</v>
      </c>
      <c r="F72" s="191">
        <f t="shared" si="5"/>
        <v>8000</v>
      </c>
      <c r="G72" s="448" t="s">
        <v>29</v>
      </c>
    </row>
    <row r="73" spans="1:7">
      <c r="A73" s="98"/>
      <c r="B73" s="97"/>
      <c r="C73" s="96"/>
      <c r="D73" s="35" t="s">
        <v>235</v>
      </c>
      <c r="E73" s="149">
        <v>1200</v>
      </c>
      <c r="F73" s="191">
        <f t="shared" si="5"/>
        <v>1200</v>
      </c>
      <c r="G73" s="42" t="s">
        <v>29</v>
      </c>
    </row>
    <row r="74" spans="1:7">
      <c r="A74" s="98"/>
      <c r="B74" s="97"/>
      <c r="C74" s="96"/>
      <c r="D74" s="35" t="s">
        <v>1095</v>
      </c>
      <c r="E74" s="149">
        <v>4000</v>
      </c>
      <c r="F74" s="191">
        <f t="shared" si="5"/>
        <v>4000</v>
      </c>
      <c r="G74" s="42" t="s">
        <v>29</v>
      </c>
    </row>
    <row r="75" spans="1:7">
      <c r="A75" s="98"/>
      <c r="B75" s="97"/>
      <c r="C75" s="96"/>
      <c r="D75" s="453" t="s">
        <v>1094</v>
      </c>
      <c r="E75" s="191">
        <v>4000</v>
      </c>
      <c r="F75" s="191">
        <f>E75</f>
        <v>4000</v>
      </c>
      <c r="G75" s="448" t="s">
        <v>29</v>
      </c>
    </row>
    <row r="76" spans="1:7">
      <c r="A76" s="98"/>
      <c r="B76" s="97"/>
      <c r="C76" s="96"/>
      <c r="D76" s="488"/>
      <c r="E76" s="489"/>
      <c r="F76" s="489"/>
      <c r="G76" s="490"/>
    </row>
    <row r="77" spans="1:7" ht="17.25">
      <c r="A77" s="57"/>
      <c r="B77" s="58"/>
      <c r="C77" s="59"/>
      <c r="D77" s="657" t="s">
        <v>26</v>
      </c>
      <c r="E77" s="662"/>
      <c r="F77" s="663"/>
      <c r="G77" s="664"/>
    </row>
    <row r="78" spans="1:7" s="66" customFormat="1">
      <c r="A78" s="57"/>
      <c r="B78" s="58"/>
      <c r="C78" s="59"/>
      <c r="D78" s="76" t="s">
        <v>75</v>
      </c>
      <c r="E78" s="77" t="s">
        <v>18</v>
      </c>
      <c r="F78" s="160" t="s">
        <v>296</v>
      </c>
      <c r="G78" s="78" t="s">
        <v>36</v>
      </c>
    </row>
    <row r="79" spans="1:7" s="66" customFormat="1">
      <c r="A79" s="57"/>
      <c r="B79" s="58"/>
      <c r="C79" s="59"/>
      <c r="D79" s="653" t="s">
        <v>37</v>
      </c>
      <c r="E79" s="653"/>
      <c r="F79" s="653"/>
      <c r="G79" s="654"/>
    </row>
    <row r="80" spans="1:7" s="66" customFormat="1" ht="60">
      <c r="A80" s="57"/>
      <c r="B80" s="58"/>
      <c r="C80" s="59"/>
      <c r="D80" s="26" t="s">
        <v>78</v>
      </c>
      <c r="E80" s="191">
        <v>1500</v>
      </c>
      <c r="F80" s="83">
        <f>E80*12</f>
        <v>18000</v>
      </c>
      <c r="G80" s="42" t="s">
        <v>990</v>
      </c>
    </row>
    <row r="81" spans="1:7" s="66" customFormat="1">
      <c r="A81" s="57"/>
      <c r="B81" s="58"/>
      <c r="C81" s="59"/>
      <c r="D81" s="26" t="s">
        <v>117</v>
      </c>
      <c r="E81" s="191">
        <v>4000</v>
      </c>
      <c r="F81" s="83">
        <f t="shared" ref="F81:F86" si="6">E81</f>
        <v>4000</v>
      </c>
      <c r="G81" s="42" t="s">
        <v>114</v>
      </c>
    </row>
    <row r="82" spans="1:7" s="66" customFormat="1">
      <c r="A82" s="57"/>
      <c r="B82" s="58"/>
      <c r="C82" s="59"/>
      <c r="D82" s="26" t="s">
        <v>278</v>
      </c>
      <c r="E82" s="191">
        <v>15000</v>
      </c>
      <c r="F82" s="83">
        <f>E82*2</f>
        <v>30000</v>
      </c>
      <c r="G82" s="42" t="s">
        <v>279</v>
      </c>
    </row>
    <row r="83" spans="1:7" s="66" customFormat="1">
      <c r="A83" s="57"/>
      <c r="B83" s="58"/>
      <c r="C83" s="59"/>
      <c r="D83" s="26" t="s">
        <v>129</v>
      </c>
      <c r="E83" s="191">
        <v>35000</v>
      </c>
      <c r="F83" s="83">
        <f>E83*2</f>
        <v>70000</v>
      </c>
      <c r="G83" s="42" t="s">
        <v>923</v>
      </c>
    </row>
    <row r="84" spans="1:7" s="66" customFormat="1">
      <c r="A84" s="57"/>
      <c r="B84" s="58"/>
      <c r="C84" s="59"/>
      <c r="D84" s="465" t="s">
        <v>185</v>
      </c>
      <c r="E84" s="472">
        <v>300</v>
      </c>
      <c r="F84" s="473">
        <f>E84*2</f>
        <v>600</v>
      </c>
      <c r="G84" s="474" t="s">
        <v>184</v>
      </c>
    </row>
    <row r="85" spans="1:7" s="66" customFormat="1" ht="30">
      <c r="A85" s="57"/>
      <c r="B85" s="58"/>
      <c r="C85" s="59"/>
      <c r="D85" s="494" t="s">
        <v>993</v>
      </c>
      <c r="E85" s="472">
        <v>2000</v>
      </c>
      <c r="F85" s="497">
        <f t="shared" si="6"/>
        <v>2000</v>
      </c>
      <c r="G85" s="495" t="s">
        <v>114</v>
      </c>
    </row>
    <row r="86" spans="1:7" s="66" customFormat="1">
      <c r="A86" s="57"/>
      <c r="B86" s="58"/>
      <c r="C86" s="59"/>
      <c r="D86" s="46" t="s">
        <v>911</v>
      </c>
      <c r="E86" s="191">
        <v>8200</v>
      </c>
      <c r="F86" s="83">
        <f t="shared" si="6"/>
        <v>8200</v>
      </c>
      <c r="G86" s="53" t="s">
        <v>142</v>
      </c>
    </row>
    <row r="87" spans="1:7" s="66" customFormat="1">
      <c r="A87" s="57"/>
      <c r="B87" s="58"/>
      <c r="C87" s="59"/>
      <c r="D87" s="148" t="s">
        <v>205</v>
      </c>
      <c r="E87" s="191">
        <v>15000</v>
      </c>
      <c r="F87" s="83">
        <f>E87</f>
        <v>15000</v>
      </c>
      <c r="G87" s="84" t="s">
        <v>206</v>
      </c>
    </row>
    <row r="88" spans="1:7" s="130" customFormat="1">
      <c r="A88" s="129"/>
      <c r="B88" s="127"/>
      <c r="C88" s="126"/>
      <c r="D88" s="487"/>
      <c r="E88" s="472"/>
      <c r="F88" s="497"/>
      <c r="G88" s="495"/>
    </row>
    <row r="89" spans="1:7" s="130" customFormat="1">
      <c r="A89" s="129"/>
      <c r="B89" s="127"/>
      <c r="C89" s="126"/>
      <c r="D89" s="653" t="s">
        <v>1154</v>
      </c>
      <c r="E89" s="653"/>
      <c r="F89" s="653"/>
      <c r="G89" s="654"/>
    </row>
    <row r="90" spans="1:7" s="130" customFormat="1">
      <c r="A90" s="129"/>
      <c r="B90" s="127"/>
      <c r="C90" s="126"/>
      <c r="D90" s="487" t="s">
        <v>1155</v>
      </c>
      <c r="E90" s="472">
        <f>664+219+349</f>
        <v>1232</v>
      </c>
      <c r="F90" s="497">
        <f>E90</f>
        <v>1232</v>
      </c>
      <c r="G90" s="495" t="s">
        <v>196</v>
      </c>
    </row>
    <row r="91" spans="1:7" s="130" customFormat="1">
      <c r="A91" s="129"/>
      <c r="B91" s="127"/>
      <c r="C91" s="126"/>
      <c r="D91" s="148"/>
      <c r="E91" s="191"/>
      <c r="F91" s="83"/>
      <c r="G91" s="84"/>
    </row>
    <row r="92" spans="1:7" s="130" customFormat="1">
      <c r="A92" s="129"/>
      <c r="B92" s="127"/>
      <c r="C92" s="126"/>
      <c r="D92" s="653" t="s">
        <v>280</v>
      </c>
      <c r="E92" s="653"/>
      <c r="F92" s="653"/>
      <c r="G92" s="654"/>
    </row>
    <row r="93" spans="1:7" s="66" customFormat="1" ht="45">
      <c r="A93" s="57"/>
      <c r="B93" s="58"/>
      <c r="C93" s="59"/>
      <c r="D93" s="28" t="s">
        <v>1096</v>
      </c>
      <c r="E93" s="191">
        <v>1000</v>
      </c>
      <c r="F93" s="149">
        <f>E93*10</f>
        <v>10000</v>
      </c>
      <c r="G93" s="42" t="s">
        <v>913</v>
      </c>
    </row>
    <row r="94" spans="1:7" s="66" customFormat="1">
      <c r="A94" s="57"/>
      <c r="B94" s="58"/>
      <c r="C94" s="59"/>
      <c r="D94" s="28" t="s">
        <v>1096</v>
      </c>
      <c r="E94" s="191">
        <v>3000</v>
      </c>
      <c r="F94" s="149">
        <f>E94</f>
        <v>3000</v>
      </c>
      <c r="G94" s="42" t="s">
        <v>55</v>
      </c>
    </row>
    <row r="95" spans="1:7" s="130" customFormat="1">
      <c r="A95" s="129"/>
      <c r="B95" s="127"/>
      <c r="C95" s="126"/>
      <c r="D95" s="144" t="s">
        <v>281</v>
      </c>
      <c r="E95" s="191">
        <v>12000</v>
      </c>
      <c r="F95" s="149">
        <f>E95</f>
        <v>12000</v>
      </c>
      <c r="G95" s="42" t="s">
        <v>271</v>
      </c>
    </row>
    <row r="96" spans="1:7" s="101" customFormat="1">
      <c r="A96" s="98"/>
      <c r="B96" s="97"/>
      <c r="C96" s="96"/>
      <c r="D96" s="148"/>
      <c r="E96" s="83"/>
      <c r="F96" s="83"/>
      <c r="G96" s="84"/>
    </row>
    <row r="97" spans="1:7" s="66" customFormat="1">
      <c r="A97" s="57"/>
      <c r="B97" s="58"/>
      <c r="C97" s="59"/>
      <c r="D97" s="653" t="s">
        <v>165</v>
      </c>
      <c r="E97" s="653"/>
      <c r="F97" s="653"/>
      <c r="G97" s="654"/>
    </row>
    <row r="98" spans="1:7" s="66" customFormat="1">
      <c r="A98" s="57"/>
      <c r="B98" s="58"/>
      <c r="C98" s="59"/>
      <c r="D98" s="26" t="s">
        <v>91</v>
      </c>
      <c r="E98" s="191">
        <v>500</v>
      </c>
      <c r="F98" s="82">
        <f t="shared" ref="F98:F105" si="7">E98</f>
        <v>500</v>
      </c>
      <c r="G98" s="42" t="s">
        <v>83</v>
      </c>
    </row>
    <row r="99" spans="1:7" s="66" customFormat="1">
      <c r="A99" s="57"/>
      <c r="B99" s="58"/>
      <c r="C99" s="59"/>
      <c r="D99" s="26" t="s">
        <v>134</v>
      </c>
      <c r="E99" s="191">
        <v>2000</v>
      </c>
      <c r="F99" s="82">
        <f>E99</f>
        <v>2000</v>
      </c>
      <c r="G99" s="42" t="s">
        <v>135</v>
      </c>
    </row>
    <row r="100" spans="1:7" s="66" customFormat="1">
      <c r="A100" s="57"/>
      <c r="B100" s="58"/>
      <c r="C100" s="59"/>
      <c r="D100" s="148" t="s">
        <v>188</v>
      </c>
      <c r="E100" s="83">
        <v>1000</v>
      </c>
      <c r="F100" s="82">
        <f t="shared" si="7"/>
        <v>1000</v>
      </c>
      <c r="G100" s="84" t="s">
        <v>73</v>
      </c>
    </row>
    <row r="101" spans="1:7" s="66" customFormat="1">
      <c r="A101" s="57"/>
      <c r="B101" s="58"/>
      <c r="C101" s="59"/>
      <c r="D101" s="148" t="s">
        <v>189</v>
      </c>
      <c r="E101" s="83">
        <v>1500</v>
      </c>
      <c r="F101" s="82">
        <f t="shared" si="7"/>
        <v>1500</v>
      </c>
      <c r="G101" s="84" t="s">
        <v>73</v>
      </c>
    </row>
    <row r="102" spans="1:7" s="66" customFormat="1" ht="30">
      <c r="A102" s="57"/>
      <c r="B102" s="58"/>
      <c r="C102" s="59"/>
      <c r="D102" s="162" t="s">
        <v>230</v>
      </c>
      <c r="E102" s="83">
        <v>1000</v>
      </c>
      <c r="F102" s="82">
        <f t="shared" si="7"/>
        <v>1000</v>
      </c>
      <c r="G102" s="84" t="s">
        <v>73</v>
      </c>
    </row>
    <row r="103" spans="1:7" s="66" customFormat="1" ht="45">
      <c r="A103" s="57"/>
      <c r="B103" s="58"/>
      <c r="C103" s="59"/>
      <c r="D103" s="47" t="s">
        <v>202</v>
      </c>
      <c r="E103" s="83">
        <v>1982.74</v>
      </c>
      <c r="F103" s="82">
        <f t="shared" si="7"/>
        <v>1982.74</v>
      </c>
      <c r="G103" s="53" t="s">
        <v>198</v>
      </c>
    </row>
    <row r="104" spans="1:7" s="66" customFormat="1">
      <c r="A104" s="57"/>
      <c r="B104" s="58"/>
      <c r="C104" s="59"/>
      <c r="D104" s="45" t="s">
        <v>203</v>
      </c>
      <c r="E104" s="83">
        <v>15000</v>
      </c>
      <c r="F104" s="82">
        <f t="shared" si="7"/>
        <v>15000</v>
      </c>
      <c r="G104" s="42" t="s">
        <v>204</v>
      </c>
    </row>
    <row r="105" spans="1:7" s="66" customFormat="1" ht="45">
      <c r="A105" s="57"/>
      <c r="B105" s="58"/>
      <c r="C105" s="59"/>
      <c r="D105" s="45" t="s">
        <v>229</v>
      </c>
      <c r="E105" s="83">
        <v>8367</v>
      </c>
      <c r="F105" s="82">
        <f t="shared" si="7"/>
        <v>8367</v>
      </c>
      <c r="G105" s="42" t="s">
        <v>204</v>
      </c>
    </row>
    <row r="106" spans="1:7" s="66" customFormat="1">
      <c r="A106" s="57"/>
      <c r="B106" s="58"/>
      <c r="C106" s="59"/>
      <c r="D106" s="46" t="s">
        <v>912</v>
      </c>
      <c r="E106" s="83">
        <v>50000</v>
      </c>
      <c r="F106" s="82">
        <f>E106</f>
        <v>50000</v>
      </c>
      <c r="G106" s="53" t="s">
        <v>142</v>
      </c>
    </row>
    <row r="107" spans="1:7" s="66" customFormat="1">
      <c r="A107" s="57"/>
      <c r="B107" s="58"/>
      <c r="C107" s="59"/>
      <c r="D107" s="45"/>
      <c r="E107" s="149"/>
      <c r="F107" s="149"/>
      <c r="G107" s="42"/>
    </row>
    <row r="108" spans="1:7" s="66" customFormat="1">
      <c r="A108" s="57"/>
      <c r="B108" s="58"/>
      <c r="C108" s="59"/>
      <c r="D108" s="669" t="s">
        <v>84</v>
      </c>
      <c r="E108" s="669"/>
      <c r="F108" s="669"/>
      <c r="G108" s="670"/>
    </row>
    <row r="109" spans="1:7" s="66" customFormat="1">
      <c r="A109" s="57"/>
      <c r="B109" s="58"/>
      <c r="C109" s="59"/>
      <c r="D109" s="45" t="s">
        <v>1097</v>
      </c>
      <c r="E109" s="83">
        <v>2000</v>
      </c>
      <c r="F109" s="94">
        <f>E109*2</f>
        <v>4000</v>
      </c>
      <c r="G109" s="42" t="s">
        <v>92</v>
      </c>
    </row>
    <row r="110" spans="1:7" s="66" customFormat="1">
      <c r="A110" s="57"/>
      <c r="B110" s="58"/>
      <c r="C110" s="59"/>
      <c r="D110" s="487" t="s">
        <v>85</v>
      </c>
      <c r="E110" s="473">
        <v>4000</v>
      </c>
      <c r="F110" s="466">
        <f t="shared" ref="F110:F120" si="8">E110</f>
        <v>4000</v>
      </c>
      <c r="G110" s="474" t="s">
        <v>124</v>
      </c>
    </row>
    <row r="111" spans="1:7" s="66" customFormat="1">
      <c r="A111" s="57"/>
      <c r="B111" s="58"/>
      <c r="C111" s="59"/>
      <c r="D111" s="148" t="s">
        <v>924</v>
      </c>
      <c r="E111" s="161">
        <v>2500</v>
      </c>
      <c r="F111" s="154">
        <f t="shared" si="8"/>
        <v>2500</v>
      </c>
      <c r="G111" s="153" t="s">
        <v>128</v>
      </c>
    </row>
    <row r="112" spans="1:7" s="66" customFormat="1" ht="45">
      <c r="A112" s="57"/>
      <c r="B112" s="58"/>
      <c r="C112" s="59"/>
      <c r="D112" s="47" t="s">
        <v>925</v>
      </c>
      <c r="E112" s="83">
        <v>88150</v>
      </c>
      <c r="F112" s="94">
        <f t="shared" si="8"/>
        <v>88150</v>
      </c>
      <c r="G112" s="495" t="s">
        <v>128</v>
      </c>
    </row>
    <row r="113" spans="1:7" s="66" customFormat="1">
      <c r="A113" s="57"/>
      <c r="B113" s="58"/>
      <c r="C113" s="59"/>
      <c r="D113" s="29" t="s">
        <v>1098</v>
      </c>
      <c r="E113" s="83">
        <v>1500</v>
      </c>
      <c r="F113" s="94">
        <f t="shared" si="8"/>
        <v>1500</v>
      </c>
      <c r="G113" s="495" t="s">
        <v>130</v>
      </c>
    </row>
    <row r="114" spans="1:7" s="66" customFormat="1">
      <c r="A114" s="57"/>
      <c r="B114" s="58"/>
      <c r="C114" s="59"/>
      <c r="D114" s="28" t="s">
        <v>131</v>
      </c>
      <c r="E114" s="83">
        <v>20000</v>
      </c>
      <c r="F114" s="94">
        <f t="shared" si="8"/>
        <v>20000</v>
      </c>
      <c r="G114" s="53" t="s">
        <v>132</v>
      </c>
    </row>
    <row r="115" spans="1:7" s="66" customFormat="1" ht="30">
      <c r="A115" s="57"/>
      <c r="B115" s="58"/>
      <c r="C115" s="59"/>
      <c r="D115" s="67" t="s">
        <v>926</v>
      </c>
      <c r="E115" s="83">
        <v>281000</v>
      </c>
      <c r="F115" s="94">
        <f t="shared" si="8"/>
        <v>281000</v>
      </c>
      <c r="G115" s="53" t="s">
        <v>126</v>
      </c>
    </row>
    <row r="116" spans="1:7" s="66" customFormat="1">
      <c r="A116" s="57"/>
      <c r="B116" s="58"/>
      <c r="C116" s="59"/>
      <c r="D116" s="144" t="s">
        <v>173</v>
      </c>
      <c r="E116" s="161">
        <v>262</v>
      </c>
      <c r="F116" s="154">
        <f t="shared" si="8"/>
        <v>262</v>
      </c>
      <c r="G116" s="153" t="s">
        <v>910</v>
      </c>
    </row>
    <row r="117" spans="1:7" s="66" customFormat="1">
      <c r="A117" s="57"/>
      <c r="B117" s="58"/>
      <c r="C117" s="59"/>
      <c r="D117" s="148" t="s">
        <v>187</v>
      </c>
      <c r="E117" s="83">
        <v>2200</v>
      </c>
      <c r="F117" s="94">
        <f t="shared" si="8"/>
        <v>2200</v>
      </c>
      <c r="G117" s="103" t="s">
        <v>73</v>
      </c>
    </row>
    <row r="118" spans="1:7" s="101" customFormat="1">
      <c r="A118" s="98"/>
      <c r="B118" s="97"/>
      <c r="C118" s="96"/>
      <c r="D118" s="148" t="s">
        <v>243</v>
      </c>
      <c r="E118" s="83">
        <v>18000</v>
      </c>
      <c r="F118" s="94">
        <f t="shared" si="8"/>
        <v>18000</v>
      </c>
      <c r="G118" s="103" t="s">
        <v>29</v>
      </c>
    </row>
    <row r="119" spans="1:7" s="101" customFormat="1">
      <c r="A119" s="98"/>
      <c r="B119" s="97"/>
      <c r="C119" s="96"/>
      <c r="D119" s="148" t="s">
        <v>244</v>
      </c>
      <c r="E119" s="83">
        <v>5600</v>
      </c>
      <c r="F119" s="94">
        <f t="shared" si="8"/>
        <v>5600</v>
      </c>
      <c r="G119" s="103" t="s">
        <v>29</v>
      </c>
    </row>
    <row r="120" spans="1:7" s="101" customFormat="1">
      <c r="A120" s="98"/>
      <c r="B120" s="97"/>
      <c r="C120" s="96"/>
      <c r="D120" s="148" t="s">
        <v>245</v>
      </c>
      <c r="E120" s="83">
        <v>2000</v>
      </c>
      <c r="F120" s="94">
        <f t="shared" si="8"/>
        <v>2000</v>
      </c>
      <c r="G120" s="103" t="s">
        <v>29</v>
      </c>
    </row>
    <row r="121" spans="1:7" s="101" customFormat="1">
      <c r="A121" s="98"/>
      <c r="B121" s="97"/>
      <c r="C121" s="96"/>
      <c r="D121" s="148" t="s">
        <v>246</v>
      </c>
      <c r="E121" s="83">
        <v>53500</v>
      </c>
      <c r="F121" s="94">
        <f>E121</f>
        <v>53500</v>
      </c>
      <c r="G121" s="103" t="s">
        <v>29</v>
      </c>
    </row>
    <row r="122" spans="1:7" s="101" customFormat="1">
      <c r="A122" s="98"/>
      <c r="B122" s="97"/>
      <c r="C122" s="96"/>
      <c r="D122" s="148"/>
      <c r="E122" s="102"/>
      <c r="F122" s="102"/>
      <c r="G122" s="103"/>
    </row>
    <row r="123" spans="1:7" s="66" customFormat="1">
      <c r="A123" s="57"/>
      <c r="B123" s="58"/>
      <c r="C123" s="59"/>
      <c r="D123" s="653" t="s">
        <v>149</v>
      </c>
      <c r="E123" s="653"/>
      <c r="F123" s="653"/>
      <c r="G123" s="654"/>
    </row>
    <row r="124" spans="1:7" s="101" customFormat="1" ht="30">
      <c r="A124" s="98"/>
      <c r="B124" s="97"/>
      <c r="C124" s="96"/>
      <c r="D124" s="45" t="s">
        <v>242</v>
      </c>
      <c r="E124" s="147">
        <v>0</v>
      </c>
      <c r="F124" s="89">
        <f t="shared" ref="F124:F132" si="9">E124</f>
        <v>0</v>
      </c>
      <c r="G124" s="42" t="s">
        <v>29</v>
      </c>
    </row>
    <row r="125" spans="1:7" s="66" customFormat="1">
      <c r="A125" s="57"/>
      <c r="B125" s="58"/>
      <c r="C125" s="59"/>
      <c r="D125" s="26" t="s">
        <v>162</v>
      </c>
      <c r="E125" s="87">
        <v>5000</v>
      </c>
      <c r="F125" s="89">
        <f t="shared" si="9"/>
        <v>5000</v>
      </c>
      <c r="G125" s="88" t="s">
        <v>157</v>
      </c>
    </row>
    <row r="126" spans="1:7" s="66" customFormat="1">
      <c r="A126" s="57"/>
      <c r="B126" s="58"/>
      <c r="C126" s="59"/>
      <c r="D126" s="26" t="s">
        <v>150</v>
      </c>
      <c r="E126" s="89">
        <v>10000</v>
      </c>
      <c r="F126" s="89">
        <f t="shared" si="9"/>
        <v>10000</v>
      </c>
      <c r="G126" s="88" t="s">
        <v>142</v>
      </c>
    </row>
    <row r="127" spans="1:7" s="66" customFormat="1">
      <c r="A127" s="57"/>
      <c r="B127" s="58"/>
      <c r="C127" s="59"/>
      <c r="D127" s="26" t="s">
        <v>151</v>
      </c>
      <c r="E127" s="89">
        <v>10000</v>
      </c>
      <c r="F127" s="89">
        <f t="shared" si="9"/>
        <v>10000</v>
      </c>
      <c r="G127" s="88" t="s">
        <v>142</v>
      </c>
    </row>
    <row r="128" spans="1:7" s="66" customFormat="1">
      <c r="A128" s="57"/>
      <c r="B128" s="58"/>
      <c r="C128" s="59"/>
      <c r="D128" s="26" t="s">
        <v>152</v>
      </c>
      <c r="E128" s="89">
        <v>1000</v>
      </c>
      <c r="F128" s="89">
        <f t="shared" si="9"/>
        <v>1000</v>
      </c>
      <c r="G128" s="88" t="s">
        <v>142</v>
      </c>
    </row>
    <row r="129" spans="1:7" s="66" customFormat="1">
      <c r="A129" s="57"/>
      <c r="B129" s="58"/>
      <c r="C129" s="59"/>
      <c r="D129" s="26" t="s">
        <v>153</v>
      </c>
      <c r="E129" s="89">
        <v>1200</v>
      </c>
      <c r="F129" s="89">
        <f t="shared" si="9"/>
        <v>1200</v>
      </c>
      <c r="G129" s="88" t="s">
        <v>142</v>
      </c>
    </row>
    <row r="130" spans="1:7" s="66" customFormat="1">
      <c r="A130" s="57"/>
      <c r="B130" s="58"/>
      <c r="C130" s="59"/>
      <c r="D130" s="26" t="s">
        <v>154</v>
      </c>
      <c r="E130" s="89">
        <v>16500</v>
      </c>
      <c r="F130" s="89">
        <f t="shared" si="9"/>
        <v>16500</v>
      </c>
      <c r="G130" s="88" t="s">
        <v>142</v>
      </c>
    </row>
    <row r="131" spans="1:7" s="66" customFormat="1">
      <c r="A131" s="57"/>
      <c r="B131" s="58"/>
      <c r="C131" s="59"/>
      <c r="D131" s="26" t="s">
        <v>155</v>
      </c>
      <c r="E131" s="89">
        <v>50000</v>
      </c>
      <c r="F131" s="89">
        <f t="shared" si="9"/>
        <v>50000</v>
      </c>
      <c r="G131" s="88" t="s">
        <v>142</v>
      </c>
    </row>
    <row r="132" spans="1:7" s="66" customFormat="1" ht="30">
      <c r="A132" s="57"/>
      <c r="B132" s="58"/>
      <c r="C132" s="59"/>
      <c r="D132" s="45" t="s">
        <v>156</v>
      </c>
      <c r="E132" s="89">
        <v>750</v>
      </c>
      <c r="F132" s="89">
        <f t="shared" si="9"/>
        <v>750</v>
      </c>
      <c r="G132" s="88" t="s">
        <v>142</v>
      </c>
    </row>
    <row r="133" spans="1:7" s="66" customFormat="1">
      <c r="A133" s="57"/>
      <c r="B133" s="58"/>
      <c r="C133" s="59"/>
      <c r="D133" s="26" t="s">
        <v>177</v>
      </c>
      <c r="E133" s="89">
        <v>11745</v>
      </c>
      <c r="F133" s="89">
        <f>E133</f>
        <v>11745</v>
      </c>
      <c r="G133" s="88" t="s">
        <v>178</v>
      </c>
    </row>
    <row r="134" spans="1:7" s="66" customFormat="1">
      <c r="A134" s="57"/>
      <c r="B134" s="58"/>
      <c r="C134" s="59"/>
      <c r="D134" s="26" t="s">
        <v>201</v>
      </c>
      <c r="E134" s="89">
        <v>1500</v>
      </c>
      <c r="F134" s="89">
        <f>E134</f>
        <v>1500</v>
      </c>
      <c r="G134" s="88" t="s">
        <v>198</v>
      </c>
    </row>
    <row r="135" spans="1:7" s="66" customFormat="1">
      <c r="A135" s="57"/>
      <c r="B135" s="58"/>
      <c r="C135" s="59"/>
      <c r="D135" s="26" t="s">
        <v>1099</v>
      </c>
      <c r="E135" s="89">
        <v>1500</v>
      </c>
      <c r="F135" s="89">
        <f>E135</f>
        <v>1500</v>
      </c>
      <c r="G135" s="88" t="s">
        <v>213</v>
      </c>
    </row>
    <row r="136" spans="1:7" s="101" customFormat="1">
      <c r="A136" s="98"/>
      <c r="B136" s="97"/>
      <c r="C136" s="96"/>
      <c r="D136" s="26" t="s">
        <v>927</v>
      </c>
      <c r="E136" s="83">
        <v>8000</v>
      </c>
      <c r="F136" s="83">
        <f>E136</f>
        <v>8000</v>
      </c>
      <c r="G136" s="84" t="s">
        <v>928</v>
      </c>
    </row>
    <row r="137" spans="1:7" s="130" customFormat="1">
      <c r="A137" s="129"/>
      <c r="B137" s="127"/>
      <c r="C137" s="126"/>
      <c r="D137" s="465"/>
      <c r="E137" s="473"/>
      <c r="F137" s="473"/>
      <c r="G137" s="491"/>
    </row>
    <row r="138" spans="1:7" s="66" customFormat="1">
      <c r="A138" s="57"/>
      <c r="B138" s="58"/>
      <c r="C138" s="59"/>
      <c r="D138" s="653" t="s">
        <v>121</v>
      </c>
      <c r="E138" s="653"/>
      <c r="F138" s="653"/>
      <c r="G138" s="654"/>
    </row>
    <row r="139" spans="1:7" s="66" customFormat="1">
      <c r="A139" s="57"/>
      <c r="B139" s="58"/>
      <c r="C139" s="59"/>
      <c r="D139" s="144" t="s">
        <v>166</v>
      </c>
      <c r="E139" s="89">
        <v>4360</v>
      </c>
      <c r="F139" s="89">
        <f>E139</f>
        <v>4360</v>
      </c>
      <c r="G139" s="88" t="s">
        <v>163</v>
      </c>
    </row>
    <row r="140" spans="1:7" s="66" customFormat="1">
      <c r="A140" s="57"/>
      <c r="B140" s="58"/>
      <c r="C140" s="59"/>
      <c r="D140" s="26" t="s">
        <v>175</v>
      </c>
      <c r="E140" s="161">
        <v>300</v>
      </c>
      <c r="F140" s="161">
        <f>E140</f>
        <v>300</v>
      </c>
      <c r="G140" s="153" t="s">
        <v>55</v>
      </c>
    </row>
    <row r="141" spans="1:7" s="120" customFormat="1">
      <c r="A141" s="119"/>
      <c r="B141" s="118"/>
      <c r="C141" s="117"/>
      <c r="D141" s="144" t="s">
        <v>260</v>
      </c>
      <c r="E141" s="497">
        <v>5039</v>
      </c>
      <c r="F141" s="497">
        <f>E141</f>
        <v>5039</v>
      </c>
      <c r="G141" s="495" t="s">
        <v>256</v>
      </c>
    </row>
    <row r="142" spans="1:7" s="120" customFormat="1">
      <c r="A142" s="119"/>
      <c r="B142" s="118"/>
      <c r="C142" s="117"/>
      <c r="D142" s="493" t="s">
        <v>265</v>
      </c>
      <c r="E142" s="89">
        <v>4500</v>
      </c>
      <c r="F142" s="89">
        <f>E142</f>
        <v>4500</v>
      </c>
      <c r="G142" s="88" t="s">
        <v>263</v>
      </c>
    </row>
    <row r="143" spans="1:7" s="130" customFormat="1">
      <c r="A143" s="129"/>
      <c r="B143" s="127"/>
      <c r="C143" s="126"/>
      <c r="D143" s="26" t="s">
        <v>368</v>
      </c>
      <c r="E143" s="89">
        <f>1260+300</f>
        <v>1560</v>
      </c>
      <c r="F143" s="89">
        <f>E143</f>
        <v>1560</v>
      </c>
      <c r="G143" s="88" t="s">
        <v>294</v>
      </c>
    </row>
    <row r="144" spans="1:7" s="130" customFormat="1">
      <c r="A144" s="129"/>
      <c r="B144" s="127"/>
      <c r="C144" s="126"/>
      <c r="D144" s="616" t="s">
        <v>929</v>
      </c>
      <c r="E144" s="617">
        <v>2000</v>
      </c>
      <c r="F144" s="617">
        <v>2000</v>
      </c>
      <c r="G144" s="468" t="s">
        <v>4</v>
      </c>
    </row>
    <row r="145" spans="1:7" s="130" customFormat="1">
      <c r="A145" s="129"/>
      <c r="B145" s="127"/>
      <c r="C145" s="126"/>
      <c r="D145" s="618" t="s">
        <v>1100</v>
      </c>
      <c r="E145" s="492">
        <v>900</v>
      </c>
      <c r="F145" s="492">
        <v>900</v>
      </c>
      <c r="G145" s="498" t="s">
        <v>4</v>
      </c>
    </row>
    <row r="146" spans="1:7" s="101" customFormat="1">
      <c r="A146" s="98"/>
      <c r="B146" s="97"/>
      <c r="C146" s="96"/>
      <c r="D146" s="26"/>
      <c r="E146" s="89"/>
      <c r="F146" s="89"/>
      <c r="G146" s="88"/>
    </row>
    <row r="147" spans="1:7" s="66" customFormat="1">
      <c r="A147" s="57"/>
      <c r="B147" s="58"/>
      <c r="C147" s="59"/>
      <c r="D147" s="653" t="s">
        <v>105</v>
      </c>
      <c r="E147" s="653"/>
      <c r="F147" s="653"/>
      <c r="G147" s="654"/>
    </row>
    <row r="148" spans="1:7" s="101" customFormat="1">
      <c r="A148" s="98"/>
      <c r="B148" s="97"/>
      <c r="C148" s="96"/>
      <c r="D148" s="26" t="s">
        <v>167</v>
      </c>
      <c r="E148" s="89">
        <v>25000</v>
      </c>
      <c r="F148" s="89">
        <f>E148</f>
        <v>25000</v>
      </c>
      <c r="G148" s="88" t="s">
        <v>163</v>
      </c>
    </row>
    <row r="149" spans="1:7" s="101" customFormat="1">
      <c r="A149" s="98"/>
      <c r="B149" s="97"/>
      <c r="C149" s="96"/>
      <c r="D149" s="26" t="s">
        <v>168</v>
      </c>
      <c r="E149" s="89">
        <v>10000</v>
      </c>
      <c r="F149" s="89">
        <f t="shared" ref="F149:F156" si="10">E149</f>
        <v>10000</v>
      </c>
      <c r="G149" s="88" t="s">
        <v>163</v>
      </c>
    </row>
    <row r="150" spans="1:7" s="101" customFormat="1">
      <c r="A150" s="98"/>
      <c r="B150" s="97"/>
      <c r="C150" s="96"/>
      <c r="D150" s="26" t="s">
        <v>169</v>
      </c>
      <c r="E150" s="89">
        <v>10000</v>
      </c>
      <c r="F150" s="89">
        <f t="shared" si="10"/>
        <v>10000</v>
      </c>
      <c r="G150" s="88" t="s">
        <v>163</v>
      </c>
    </row>
    <row r="151" spans="1:7" s="101" customFormat="1">
      <c r="A151" s="98"/>
      <c r="B151" s="97"/>
      <c r="C151" s="96"/>
      <c r="D151" s="26" t="s">
        <v>170</v>
      </c>
      <c r="E151" s="161">
        <v>10000</v>
      </c>
      <c r="F151" s="161">
        <f t="shared" si="10"/>
        <v>10000</v>
      </c>
      <c r="G151" s="153" t="s">
        <v>163</v>
      </c>
    </row>
    <row r="152" spans="1:7" s="130" customFormat="1">
      <c r="A152" s="129"/>
      <c r="B152" s="127"/>
      <c r="C152" s="126"/>
      <c r="D152" s="144" t="s">
        <v>385</v>
      </c>
      <c r="E152" s="161">
        <v>264896.42</v>
      </c>
      <c r="F152" s="89">
        <f t="shared" si="10"/>
        <v>264896.42</v>
      </c>
      <c r="G152" s="88" t="s">
        <v>386</v>
      </c>
    </row>
    <row r="153" spans="1:7" s="101" customFormat="1" ht="30">
      <c r="A153" s="98"/>
      <c r="B153" s="97"/>
      <c r="C153" s="96"/>
      <c r="D153" s="150" t="s">
        <v>1101</v>
      </c>
      <c r="E153" s="161">
        <v>33723</v>
      </c>
      <c r="F153" s="89">
        <f t="shared" si="10"/>
        <v>33723</v>
      </c>
      <c r="G153" s="88" t="s">
        <v>206</v>
      </c>
    </row>
    <row r="154" spans="1:7" s="101" customFormat="1" ht="60">
      <c r="A154" s="98"/>
      <c r="B154" s="97"/>
      <c r="C154" s="96"/>
      <c r="D154" s="45" t="s">
        <v>207</v>
      </c>
      <c r="E154" s="111">
        <v>8453.94</v>
      </c>
      <c r="F154" s="111">
        <f t="shared" si="10"/>
        <v>8453.94</v>
      </c>
      <c r="G154" s="123" t="s">
        <v>206</v>
      </c>
    </row>
    <row r="155" spans="1:7" s="101" customFormat="1" ht="45">
      <c r="A155" s="98"/>
      <c r="B155" s="97"/>
      <c r="C155" s="96"/>
      <c r="D155" s="150" t="s">
        <v>1102</v>
      </c>
      <c r="E155" s="89">
        <v>2611</v>
      </c>
      <c r="F155" s="89">
        <f t="shared" si="10"/>
        <v>2611</v>
      </c>
      <c r="G155" s="88" t="s">
        <v>206</v>
      </c>
    </row>
    <row r="156" spans="1:7" s="120" customFormat="1" ht="30">
      <c r="A156" s="119"/>
      <c r="B156" s="118"/>
      <c r="C156" s="117"/>
      <c r="D156" s="150" t="s">
        <v>266</v>
      </c>
      <c r="E156" s="89">
        <v>5000</v>
      </c>
      <c r="F156" s="89">
        <f t="shared" si="10"/>
        <v>5000</v>
      </c>
      <c r="G156" s="88" t="s">
        <v>263</v>
      </c>
    </row>
    <row r="157" spans="1:7" s="101" customFormat="1">
      <c r="A157" s="98"/>
      <c r="B157" s="97"/>
      <c r="C157" s="96"/>
      <c r="D157" s="108"/>
      <c r="E157" s="89"/>
      <c r="F157" s="89"/>
      <c r="G157" s="88"/>
    </row>
    <row r="158" spans="1:7" ht="15" customHeight="1">
      <c r="A158" s="57"/>
      <c r="B158" s="58"/>
      <c r="C158" s="59"/>
      <c r="D158" s="657" t="s">
        <v>22</v>
      </c>
      <c r="E158" s="658"/>
      <c r="F158" s="658"/>
      <c r="G158" s="658"/>
    </row>
    <row r="159" spans="1:7" s="66" customFormat="1">
      <c r="A159" s="57"/>
      <c r="B159" s="58"/>
      <c r="C159" s="59"/>
      <c r="D159" s="76" t="s">
        <v>75</v>
      </c>
      <c r="E159" s="77" t="s">
        <v>18</v>
      </c>
      <c r="F159" s="77" t="s">
        <v>18</v>
      </c>
      <c r="G159" s="78" t="s">
        <v>76</v>
      </c>
    </row>
    <row r="160" spans="1:7" s="66" customFormat="1">
      <c r="A160" s="57"/>
      <c r="B160" s="58"/>
      <c r="C160" s="59"/>
      <c r="D160" s="27" t="s">
        <v>112</v>
      </c>
      <c r="E160" s="147"/>
      <c r="F160" s="147"/>
      <c r="G160" s="42"/>
    </row>
    <row r="161" spans="1:7" s="101" customFormat="1">
      <c r="A161" s="98"/>
      <c r="B161" s="97"/>
      <c r="C161" s="96"/>
      <c r="D161" s="26" t="s">
        <v>1103</v>
      </c>
      <c r="E161" s="89" t="s">
        <v>62</v>
      </c>
      <c r="F161" s="87" t="str">
        <f t="shared" ref="F161:F169" si="11">E161</f>
        <v>TBD</v>
      </c>
      <c r="G161" s="88" t="s">
        <v>125</v>
      </c>
    </row>
    <row r="162" spans="1:7" s="101" customFormat="1">
      <c r="A162" s="98"/>
      <c r="B162" s="97"/>
      <c r="C162" s="96"/>
      <c r="D162" s="26" t="s">
        <v>1104</v>
      </c>
      <c r="E162" s="89" t="s">
        <v>62</v>
      </c>
      <c r="F162" s="87" t="str">
        <f t="shared" si="11"/>
        <v>TBD</v>
      </c>
      <c r="G162" s="88" t="s">
        <v>90</v>
      </c>
    </row>
    <row r="163" spans="1:7" s="101" customFormat="1">
      <c r="A163" s="98"/>
      <c r="B163" s="97"/>
      <c r="C163" s="96"/>
      <c r="D163" s="26" t="s">
        <v>1105</v>
      </c>
      <c r="E163" s="89" t="s">
        <v>62</v>
      </c>
      <c r="F163" s="87" t="str">
        <f t="shared" si="11"/>
        <v>TBD</v>
      </c>
      <c r="G163" s="88" t="s">
        <v>103</v>
      </c>
    </row>
    <row r="164" spans="1:7" s="101" customFormat="1">
      <c r="A164" s="98"/>
      <c r="B164" s="97"/>
      <c r="C164" s="96"/>
      <c r="D164" s="493" t="s">
        <v>1106</v>
      </c>
      <c r="E164" s="497" t="s">
        <v>62</v>
      </c>
      <c r="F164" s="496" t="str">
        <f t="shared" si="11"/>
        <v>TBD</v>
      </c>
      <c r="G164" s="495" t="s">
        <v>109</v>
      </c>
    </row>
    <row r="165" spans="1:7" s="101" customFormat="1" ht="30">
      <c r="A165" s="98"/>
      <c r="B165" s="97"/>
      <c r="C165" s="96"/>
      <c r="D165" s="494" t="s">
        <v>193</v>
      </c>
      <c r="E165" s="497" t="s">
        <v>62</v>
      </c>
      <c r="F165" s="496" t="str">
        <f>E165</f>
        <v>TBD</v>
      </c>
      <c r="G165" s="495" t="s">
        <v>258</v>
      </c>
    </row>
    <row r="166" spans="1:7" s="101" customFormat="1">
      <c r="A166" s="98"/>
      <c r="B166" s="97"/>
      <c r="C166" s="96"/>
      <c r="D166" s="26" t="s">
        <v>251</v>
      </c>
      <c r="E166" s="89" t="s">
        <v>62</v>
      </c>
      <c r="F166" s="87" t="str">
        <f t="shared" si="11"/>
        <v>TBD</v>
      </c>
      <c r="G166" s="88" t="s">
        <v>29</v>
      </c>
    </row>
    <row r="167" spans="1:7" s="101" customFormat="1">
      <c r="A167" s="98"/>
      <c r="B167" s="97"/>
      <c r="C167" s="96"/>
      <c r="D167" s="26" t="s">
        <v>250</v>
      </c>
      <c r="E167" s="154" t="s">
        <v>62</v>
      </c>
      <c r="F167" s="154" t="str">
        <f t="shared" si="11"/>
        <v>TBD</v>
      </c>
      <c r="G167" s="153" t="s">
        <v>51</v>
      </c>
    </row>
    <row r="168" spans="1:7" s="101" customFormat="1" ht="30">
      <c r="A168" s="98"/>
      <c r="B168" s="97"/>
      <c r="C168" s="96"/>
      <c r="D168" s="150" t="s">
        <v>252</v>
      </c>
      <c r="E168" s="87" t="s">
        <v>62</v>
      </c>
      <c r="F168" s="87" t="str">
        <f t="shared" si="11"/>
        <v>TBD</v>
      </c>
      <c r="G168" s="88" t="s">
        <v>51</v>
      </c>
    </row>
    <row r="169" spans="1:7" s="101" customFormat="1">
      <c r="A169" s="98"/>
      <c r="B169" s="97"/>
      <c r="C169" s="96"/>
      <c r="D169" s="26" t="s">
        <v>253</v>
      </c>
      <c r="E169" s="496" t="s">
        <v>62</v>
      </c>
      <c r="F169" s="496" t="str">
        <f t="shared" si="11"/>
        <v>TBD</v>
      </c>
      <c r="G169" s="495" t="s">
        <v>51</v>
      </c>
    </row>
    <row r="170" spans="1:7" s="120" customFormat="1" ht="45">
      <c r="A170" s="119"/>
      <c r="B170" s="118"/>
      <c r="C170" s="117"/>
      <c r="D170" s="494" t="s">
        <v>267</v>
      </c>
      <c r="E170" s="87" t="s">
        <v>62</v>
      </c>
      <c r="F170" s="87" t="str">
        <f>E170</f>
        <v>TBD</v>
      </c>
      <c r="G170" s="88" t="s">
        <v>263</v>
      </c>
    </row>
    <row r="171" spans="1:7" s="101" customFormat="1">
      <c r="A171" s="98"/>
      <c r="B171" s="97"/>
      <c r="C171" s="96"/>
      <c r="D171" s="26"/>
      <c r="E171" s="87"/>
      <c r="F171" s="87"/>
      <c r="G171" s="88"/>
    </row>
    <row r="172" spans="1:7" s="66" customFormat="1">
      <c r="A172" s="57"/>
      <c r="B172" s="58"/>
      <c r="C172" s="59"/>
      <c r="D172" s="653" t="s">
        <v>111</v>
      </c>
      <c r="E172" s="655"/>
      <c r="F172" s="655"/>
      <c r="G172" s="656"/>
    </row>
    <row r="173" spans="1:7" s="66" customFormat="1">
      <c r="A173" s="57"/>
      <c r="B173" s="58"/>
      <c r="C173" s="59"/>
      <c r="D173" s="26" t="s">
        <v>1107</v>
      </c>
      <c r="E173" s="147">
        <v>700</v>
      </c>
      <c r="F173" s="94">
        <f t="shared" ref="F173:F178" si="12">E173</f>
        <v>700</v>
      </c>
      <c r="G173" s="42" t="s">
        <v>109</v>
      </c>
    </row>
    <row r="174" spans="1:7">
      <c r="A174" s="57"/>
      <c r="B174" s="58"/>
      <c r="C174" s="59"/>
      <c r="D174" s="29" t="s">
        <v>1108</v>
      </c>
      <c r="E174" s="60">
        <v>5000</v>
      </c>
      <c r="F174" s="94">
        <f t="shared" si="12"/>
        <v>5000</v>
      </c>
      <c r="G174" s="42" t="s">
        <v>126</v>
      </c>
    </row>
    <row r="175" spans="1:7">
      <c r="A175" s="57"/>
      <c r="B175" s="58"/>
      <c r="C175" s="59"/>
      <c r="D175" s="29" t="s">
        <v>1109</v>
      </c>
      <c r="E175" s="60">
        <v>3000</v>
      </c>
      <c r="F175" s="94">
        <f t="shared" si="12"/>
        <v>3000</v>
      </c>
      <c r="G175" s="42" t="s">
        <v>142</v>
      </c>
    </row>
    <row r="176" spans="1:7" ht="45">
      <c r="A176" s="57"/>
      <c r="B176" s="58"/>
      <c r="C176" s="59"/>
      <c r="D176" s="47" t="s">
        <v>255</v>
      </c>
      <c r="E176" s="60" t="s">
        <v>62</v>
      </c>
      <c r="F176" s="94" t="str">
        <f t="shared" si="12"/>
        <v>TBD</v>
      </c>
      <c r="G176" s="84" t="s">
        <v>258</v>
      </c>
    </row>
    <row r="177" spans="1:7">
      <c r="A177" s="98"/>
      <c r="B177" s="97"/>
      <c r="C177" s="96"/>
      <c r="D177" s="150" t="s">
        <v>254</v>
      </c>
      <c r="E177" s="94" t="s">
        <v>62</v>
      </c>
      <c r="F177" s="94" t="str">
        <f t="shared" si="12"/>
        <v>TBD</v>
      </c>
      <c r="G177" s="42" t="s">
        <v>51</v>
      </c>
    </row>
    <row r="178" spans="1:7">
      <c r="A178" s="98"/>
      <c r="B178" s="97"/>
      <c r="C178" s="96"/>
      <c r="D178" s="150" t="s">
        <v>247</v>
      </c>
      <c r="E178" s="94">
        <v>5000</v>
      </c>
      <c r="F178" s="94">
        <f t="shared" si="12"/>
        <v>5000</v>
      </c>
      <c r="G178" s="42" t="s">
        <v>29</v>
      </c>
    </row>
    <row r="179" spans="1:7" ht="45">
      <c r="A179" s="98"/>
      <c r="B179" s="97"/>
      <c r="C179" s="96"/>
      <c r="D179" s="150" t="s">
        <v>248</v>
      </c>
      <c r="E179" s="94">
        <v>6250</v>
      </c>
      <c r="F179" s="94">
        <v>6250</v>
      </c>
      <c r="G179" s="42" t="s">
        <v>29</v>
      </c>
    </row>
    <row r="180" spans="1:7">
      <c r="A180" s="57"/>
      <c r="B180" s="58"/>
      <c r="C180" s="59"/>
      <c r="D180" s="108"/>
      <c r="E180" s="498"/>
      <c r="F180" s="498"/>
      <c r="G180" s="498"/>
    </row>
    <row r="181" spans="1:7" ht="15" customHeight="1">
      <c r="A181" s="57"/>
      <c r="B181" s="58"/>
      <c r="C181" s="59"/>
      <c r="D181" s="657" t="s">
        <v>10</v>
      </c>
      <c r="E181" s="658"/>
      <c r="F181" s="658"/>
      <c r="G181" s="658"/>
    </row>
    <row r="182" spans="1:7" s="66" customFormat="1">
      <c r="A182" s="57"/>
      <c r="B182" s="58"/>
      <c r="C182" s="59"/>
      <c r="D182" s="76" t="s">
        <v>75</v>
      </c>
      <c r="E182" s="77" t="s">
        <v>18</v>
      </c>
      <c r="F182" s="77" t="s">
        <v>18</v>
      </c>
      <c r="G182" s="78" t="s">
        <v>76</v>
      </c>
    </row>
    <row r="183" spans="1:7" s="66" customFormat="1">
      <c r="A183" s="57"/>
      <c r="B183" s="58"/>
      <c r="C183" s="59"/>
      <c r="D183" s="26" t="s">
        <v>194</v>
      </c>
      <c r="E183" s="94">
        <v>3000</v>
      </c>
      <c r="F183" s="149">
        <f>E183</f>
        <v>3000</v>
      </c>
      <c r="G183" s="55" t="s">
        <v>190</v>
      </c>
    </row>
    <row r="184" spans="1:7" s="130" customFormat="1">
      <c r="A184" s="129"/>
      <c r="B184" s="127"/>
      <c r="C184" s="126"/>
      <c r="D184" s="26" t="s">
        <v>282</v>
      </c>
      <c r="E184" s="122">
        <v>12000</v>
      </c>
      <c r="F184" s="149">
        <f t="shared" ref="F184:F188" si="13">E184</f>
        <v>12000</v>
      </c>
      <c r="G184" s="55" t="s">
        <v>271</v>
      </c>
    </row>
    <row r="185" spans="1:7">
      <c r="A185" s="57"/>
      <c r="B185" s="58"/>
      <c r="C185" s="59"/>
      <c r="D185" s="67" t="s">
        <v>98</v>
      </c>
      <c r="E185" s="94">
        <v>600</v>
      </c>
      <c r="F185" s="149">
        <f t="shared" si="13"/>
        <v>600</v>
      </c>
      <c r="G185" s="192" t="s">
        <v>97</v>
      </c>
    </row>
    <row r="186" spans="1:7">
      <c r="A186" s="57"/>
      <c r="B186" s="58"/>
      <c r="C186" s="59"/>
      <c r="D186" s="67" t="s">
        <v>1110</v>
      </c>
      <c r="E186" s="94">
        <v>1500</v>
      </c>
      <c r="F186" s="149">
        <f t="shared" si="13"/>
        <v>1500</v>
      </c>
      <c r="G186" s="192" t="s">
        <v>55</v>
      </c>
    </row>
    <row r="187" spans="1:7">
      <c r="A187" s="57"/>
      <c r="B187" s="58"/>
      <c r="C187" s="59"/>
      <c r="D187" s="67" t="s">
        <v>176</v>
      </c>
      <c r="E187" s="94">
        <v>2200</v>
      </c>
      <c r="F187" s="149">
        <f t="shared" si="13"/>
        <v>2200</v>
      </c>
      <c r="G187" s="192" t="s">
        <v>55</v>
      </c>
    </row>
    <row r="188" spans="1:7">
      <c r="A188" s="57"/>
      <c r="B188" s="58"/>
      <c r="C188" s="59"/>
      <c r="D188" s="67" t="s">
        <v>179</v>
      </c>
      <c r="E188" s="94">
        <v>500</v>
      </c>
      <c r="F188" s="149">
        <f t="shared" si="13"/>
        <v>500</v>
      </c>
      <c r="G188" s="192" t="s">
        <v>55</v>
      </c>
    </row>
    <row r="189" spans="1:7">
      <c r="A189" s="57"/>
      <c r="B189" s="58"/>
      <c r="C189" s="59"/>
      <c r="D189" s="67" t="s">
        <v>186</v>
      </c>
      <c r="E189" s="94">
        <v>1000</v>
      </c>
      <c r="F189" s="149">
        <f>E189*9</f>
        <v>9000</v>
      </c>
      <c r="G189" s="192" t="s">
        <v>271</v>
      </c>
    </row>
    <row r="190" spans="1:7">
      <c r="A190" s="57"/>
      <c r="B190" s="58"/>
      <c r="C190" s="59"/>
      <c r="D190" s="67"/>
      <c r="E190" s="448"/>
      <c r="F190" s="448"/>
      <c r="G190" s="192"/>
    </row>
  </sheetData>
  <mergeCells count="19">
    <mergeCell ref="D89:G89"/>
    <mergeCell ref="D181:G181"/>
    <mergeCell ref="D4:G4"/>
    <mergeCell ref="D5:G5"/>
    <mergeCell ref="D77:G77"/>
    <mergeCell ref="D158:G158"/>
    <mergeCell ref="D59:G59"/>
    <mergeCell ref="D68:G68"/>
    <mergeCell ref="D79:G79"/>
    <mergeCell ref="D7:G7"/>
    <mergeCell ref="D19:G19"/>
    <mergeCell ref="D34:G34"/>
    <mergeCell ref="D97:G97"/>
    <mergeCell ref="D108:G108"/>
    <mergeCell ref="D92:G92"/>
    <mergeCell ref="D123:G123"/>
    <mergeCell ref="D138:G138"/>
    <mergeCell ref="D147:G147"/>
    <mergeCell ref="D172:G172"/>
  </mergeCells>
  <pageMargins left="0.35" right="0.35" top="0.75" bottom="0.55000000000000004" header="0.3" footer="0.3"/>
  <pageSetup orientation="landscape" r:id="rId1"/>
  <headerFooter>
    <oddHeader>&amp;L&amp;"-,Bold"Annual Program Update (APU) Needs Matrix
2013-2014</oddHeader>
    <oddFooter>&amp;LUpdated: 3/26/2014, 11:21 pm&amp;CHigh&amp;R Page &amp;P</oddFooter>
  </headerFooter>
</worksheet>
</file>

<file path=xl/worksheets/sheet6.xml><?xml version="1.0" encoding="utf-8"?>
<worksheet xmlns="http://schemas.openxmlformats.org/spreadsheetml/2006/main" xmlns:r="http://schemas.openxmlformats.org/officeDocument/2006/relationships">
  <sheetPr>
    <tabColor rgb="FFFFFF00"/>
  </sheetPr>
  <dimension ref="A1:G91"/>
  <sheetViews>
    <sheetView view="pageLayout" zoomScale="75" zoomScaleNormal="100" zoomScalePageLayoutView="75" workbookViewId="0">
      <selection activeCell="D4" sqref="D4:G4"/>
    </sheetView>
  </sheetViews>
  <sheetFormatPr defaultColWidth="8.85546875" defaultRowHeight="15"/>
  <cols>
    <col min="1" max="1" width="0.7109375" style="62" customWidth="1"/>
    <col min="2" max="2" width="2.42578125" style="62" customWidth="1"/>
    <col min="3" max="3" width="1" style="62" customWidth="1"/>
    <col min="4" max="4" width="68.7109375" style="68" customWidth="1"/>
    <col min="5" max="5" width="12.42578125" style="68" customWidth="1"/>
    <col min="6" max="6" width="11.7109375" style="158" customWidth="1"/>
    <col min="7" max="7" width="31.28515625" style="68" customWidth="1"/>
    <col min="8" max="16384" width="8.85546875" style="62"/>
  </cols>
  <sheetData>
    <row r="1" spans="1:7" ht="3" customHeight="1">
      <c r="A1" s="57"/>
      <c r="B1" s="57"/>
      <c r="C1" s="57"/>
      <c r="D1" s="61"/>
      <c r="E1" s="61"/>
      <c r="F1" s="155"/>
      <c r="G1" s="61"/>
    </row>
    <row r="2" spans="1:7" ht="13.5" customHeight="1">
      <c r="A2" s="57"/>
      <c r="B2" s="58"/>
      <c r="C2" s="63"/>
      <c r="D2" s="64"/>
      <c r="E2" s="64"/>
      <c r="F2" s="156"/>
      <c r="G2" s="64"/>
    </row>
    <row r="3" spans="1:7" ht="4.5" customHeight="1">
      <c r="A3" s="57"/>
      <c r="B3" s="58"/>
      <c r="C3" s="59"/>
      <c r="D3" s="65"/>
      <c r="E3" s="65"/>
      <c r="F3" s="157"/>
      <c r="G3" s="65"/>
    </row>
    <row r="4" spans="1:7" ht="23.25">
      <c r="A4" s="57"/>
      <c r="B4" s="58"/>
      <c r="C4" s="59"/>
      <c r="D4" s="671" t="s">
        <v>1010</v>
      </c>
      <c r="E4" s="672"/>
      <c r="F4" s="672"/>
      <c r="G4" s="673"/>
    </row>
    <row r="5" spans="1:7" ht="17.25">
      <c r="A5" s="57"/>
      <c r="B5" s="58"/>
      <c r="C5" s="59"/>
      <c r="D5" s="674" t="s">
        <v>0</v>
      </c>
      <c r="E5" s="658"/>
      <c r="F5" s="658"/>
      <c r="G5" s="658"/>
    </row>
    <row r="6" spans="1:7" s="66" customFormat="1">
      <c r="A6" s="57"/>
      <c r="B6" s="58"/>
      <c r="C6" s="59"/>
      <c r="D6" s="76" t="s">
        <v>75</v>
      </c>
      <c r="E6" s="77" t="s">
        <v>18</v>
      </c>
      <c r="F6" s="160" t="s">
        <v>296</v>
      </c>
      <c r="G6" s="77" t="s">
        <v>76</v>
      </c>
    </row>
    <row r="7" spans="1:7" s="66" customFormat="1">
      <c r="A7" s="57"/>
      <c r="B7" s="58"/>
      <c r="C7" s="59"/>
      <c r="D7" s="653" t="s">
        <v>88</v>
      </c>
      <c r="E7" s="653"/>
      <c r="F7" s="653"/>
      <c r="G7" s="676"/>
    </row>
    <row r="8" spans="1:7" s="66" customFormat="1" ht="17.25" customHeight="1">
      <c r="A8" s="57"/>
      <c r="B8" s="58"/>
      <c r="C8" s="59"/>
      <c r="D8" s="34" t="s">
        <v>159</v>
      </c>
      <c r="E8" s="149">
        <v>97812</v>
      </c>
      <c r="F8" s="149">
        <f>E8*4</f>
        <v>391248</v>
      </c>
      <c r="G8" s="192" t="s">
        <v>908</v>
      </c>
    </row>
    <row r="9" spans="1:7" s="66" customFormat="1">
      <c r="A9" s="57"/>
      <c r="B9" s="58"/>
      <c r="C9" s="59"/>
      <c r="D9" s="34" t="s">
        <v>1111</v>
      </c>
      <c r="E9" s="149">
        <v>74917</v>
      </c>
      <c r="F9" s="149">
        <f>E9</f>
        <v>74917</v>
      </c>
      <c r="G9" s="147" t="s">
        <v>109</v>
      </c>
    </row>
    <row r="10" spans="1:7" s="66" customFormat="1">
      <c r="A10" s="57"/>
      <c r="B10" s="58"/>
      <c r="C10" s="59"/>
      <c r="D10" s="34" t="s">
        <v>137</v>
      </c>
      <c r="E10" s="149">
        <v>37000</v>
      </c>
      <c r="F10" s="149">
        <f>E10</f>
        <v>37000</v>
      </c>
      <c r="G10" s="147" t="s">
        <v>910</v>
      </c>
    </row>
    <row r="11" spans="1:7" s="130" customFormat="1">
      <c r="A11" s="129"/>
      <c r="B11" s="127"/>
      <c r="C11" s="126"/>
      <c r="D11" s="34" t="s">
        <v>1112</v>
      </c>
      <c r="E11" s="149">
        <v>2000</v>
      </c>
      <c r="F11" s="149">
        <f>E11</f>
        <v>2000</v>
      </c>
      <c r="G11" s="147" t="s">
        <v>256</v>
      </c>
    </row>
    <row r="12" spans="1:7" s="130" customFormat="1">
      <c r="A12" s="129"/>
      <c r="B12" s="127"/>
      <c r="C12" s="126"/>
      <c r="D12" s="34" t="s">
        <v>1113</v>
      </c>
      <c r="E12" s="149">
        <v>1500</v>
      </c>
      <c r="F12" s="149">
        <f>E12</f>
        <v>1500</v>
      </c>
      <c r="G12" s="147" t="s">
        <v>256</v>
      </c>
    </row>
    <row r="13" spans="1:7" s="66" customFormat="1">
      <c r="A13" s="57"/>
      <c r="B13" s="58"/>
      <c r="C13" s="59"/>
      <c r="D13" s="34"/>
      <c r="E13" s="149"/>
      <c r="F13" s="149"/>
      <c r="G13" s="147"/>
    </row>
    <row r="14" spans="1:7" s="66" customFormat="1">
      <c r="A14" s="57"/>
      <c r="B14" s="58"/>
      <c r="C14" s="59"/>
      <c r="D14" s="669" t="s">
        <v>107</v>
      </c>
      <c r="E14" s="669"/>
      <c r="F14" s="669"/>
      <c r="G14" s="670"/>
    </row>
    <row r="15" spans="1:7" s="66" customFormat="1">
      <c r="A15" s="57"/>
      <c r="B15" s="58"/>
      <c r="C15" s="59"/>
      <c r="D15" s="34" t="s">
        <v>172</v>
      </c>
      <c r="E15" s="149">
        <v>7000</v>
      </c>
      <c r="F15" s="149">
        <f>E15</f>
        <v>7000</v>
      </c>
      <c r="G15" s="147" t="s">
        <v>136</v>
      </c>
    </row>
    <row r="16" spans="1:7" s="66" customFormat="1">
      <c r="A16" s="57"/>
      <c r="B16" s="58"/>
      <c r="C16" s="59"/>
      <c r="D16" s="34" t="s">
        <v>1114</v>
      </c>
      <c r="E16" s="149">
        <v>500</v>
      </c>
      <c r="F16" s="149">
        <f>E16</f>
        <v>500</v>
      </c>
      <c r="G16" s="147" t="s">
        <v>55</v>
      </c>
    </row>
    <row r="17" spans="1:7" s="101" customFormat="1">
      <c r="A17" s="98"/>
      <c r="B17" s="97"/>
      <c r="C17" s="96"/>
      <c r="D17" s="85"/>
      <c r="E17" s="94"/>
      <c r="F17" s="154"/>
      <c r="G17" s="93"/>
    </row>
    <row r="18" spans="1:7" s="66" customFormat="1">
      <c r="A18" s="57"/>
      <c r="B18" s="58"/>
      <c r="C18" s="59"/>
      <c r="D18" s="669" t="s">
        <v>95</v>
      </c>
      <c r="E18" s="669"/>
      <c r="F18" s="669"/>
      <c r="G18" s="675"/>
    </row>
    <row r="19" spans="1:7">
      <c r="A19" s="57"/>
      <c r="B19" s="58"/>
      <c r="C19" s="59"/>
      <c r="D19" s="56" t="s">
        <v>1115</v>
      </c>
      <c r="E19" s="457">
        <v>74917</v>
      </c>
      <c r="F19" s="149">
        <f>E19</f>
        <v>74917</v>
      </c>
      <c r="G19" s="458" t="s">
        <v>190</v>
      </c>
    </row>
    <row r="20" spans="1:7" s="66" customFormat="1">
      <c r="A20" s="57"/>
      <c r="B20" s="58"/>
      <c r="C20" s="59"/>
      <c r="D20" s="40" t="s">
        <v>139</v>
      </c>
      <c r="E20" s="191">
        <v>10905</v>
      </c>
      <c r="F20" s="149">
        <f t="shared" ref="F20:F30" si="0">E20</f>
        <v>10905</v>
      </c>
      <c r="G20" s="192" t="s">
        <v>191</v>
      </c>
    </row>
    <row r="21" spans="1:7" s="66" customFormat="1">
      <c r="A21" s="57"/>
      <c r="B21" s="58"/>
      <c r="C21" s="59"/>
      <c r="D21" s="40" t="s">
        <v>140</v>
      </c>
      <c r="E21" s="191">
        <v>6000</v>
      </c>
      <c r="F21" s="149">
        <f t="shared" si="0"/>
        <v>6000</v>
      </c>
      <c r="G21" s="192" t="s">
        <v>910</v>
      </c>
    </row>
    <row r="22" spans="1:7" s="66" customFormat="1">
      <c r="A22" s="57"/>
      <c r="B22" s="58"/>
      <c r="C22" s="59"/>
      <c r="D22" s="40" t="s">
        <v>138</v>
      </c>
      <c r="E22" s="191">
        <v>23000</v>
      </c>
      <c r="F22" s="149">
        <f t="shared" si="0"/>
        <v>23000</v>
      </c>
      <c r="G22" s="192" t="s">
        <v>910</v>
      </c>
    </row>
    <row r="23" spans="1:7" s="66" customFormat="1">
      <c r="A23" s="57"/>
      <c r="B23" s="58"/>
      <c r="C23" s="59"/>
      <c r="D23" s="40" t="s">
        <v>1088</v>
      </c>
      <c r="E23" s="191">
        <v>36000</v>
      </c>
      <c r="F23" s="149">
        <f t="shared" si="0"/>
        <v>36000</v>
      </c>
      <c r="G23" s="192" t="s">
        <v>103</v>
      </c>
    </row>
    <row r="24" spans="1:7" s="66" customFormat="1">
      <c r="A24" s="57"/>
      <c r="B24" s="58"/>
      <c r="C24" s="59"/>
      <c r="D24" s="40" t="s">
        <v>1116</v>
      </c>
      <c r="E24" s="191">
        <v>10000</v>
      </c>
      <c r="F24" s="149">
        <f t="shared" si="0"/>
        <v>10000</v>
      </c>
      <c r="G24" s="192" t="s">
        <v>102</v>
      </c>
    </row>
    <row r="25" spans="1:7" s="66" customFormat="1">
      <c r="A25" s="57"/>
      <c r="B25" s="58"/>
      <c r="C25" s="59"/>
      <c r="D25" s="40" t="s">
        <v>1116</v>
      </c>
      <c r="E25" s="191">
        <v>11512</v>
      </c>
      <c r="F25" s="149">
        <f t="shared" si="0"/>
        <v>11512</v>
      </c>
      <c r="G25" s="192" t="s">
        <v>198</v>
      </c>
    </row>
    <row r="26" spans="1:7" s="66" customFormat="1">
      <c r="A26" s="57"/>
      <c r="B26" s="58"/>
      <c r="C26" s="59"/>
      <c r="D26" s="121" t="s">
        <v>1117</v>
      </c>
      <c r="E26" s="446">
        <v>57560</v>
      </c>
      <c r="F26" s="149">
        <f t="shared" si="0"/>
        <v>57560</v>
      </c>
      <c r="G26" s="459" t="s">
        <v>196</v>
      </c>
    </row>
    <row r="27" spans="1:7" s="66" customFormat="1">
      <c r="A27" s="57"/>
      <c r="B27" s="58"/>
      <c r="C27" s="59"/>
      <c r="D27" s="40" t="s">
        <v>1118</v>
      </c>
      <c r="E27" s="191">
        <v>2000</v>
      </c>
      <c r="F27" s="149">
        <f t="shared" si="0"/>
        <v>2000</v>
      </c>
      <c r="G27" s="192" t="s">
        <v>114</v>
      </c>
    </row>
    <row r="28" spans="1:7" s="66" customFormat="1">
      <c r="A28" s="57"/>
      <c r="B28" s="58"/>
      <c r="C28" s="59"/>
      <c r="D28" s="35" t="s">
        <v>161</v>
      </c>
      <c r="E28" s="149">
        <v>27150</v>
      </c>
      <c r="F28" s="149">
        <f t="shared" si="0"/>
        <v>27150</v>
      </c>
      <c r="G28" s="42" t="s">
        <v>163</v>
      </c>
    </row>
    <row r="29" spans="1:7" s="66" customFormat="1">
      <c r="A29" s="57"/>
      <c r="B29" s="58"/>
      <c r="C29" s="59"/>
      <c r="D29" s="35" t="s">
        <v>161</v>
      </c>
      <c r="E29" s="149">
        <v>2565</v>
      </c>
      <c r="F29" s="149">
        <f t="shared" si="0"/>
        <v>2565</v>
      </c>
      <c r="G29" s="42" t="s">
        <v>196</v>
      </c>
    </row>
    <row r="30" spans="1:7" s="120" customFormat="1">
      <c r="A30" s="119"/>
      <c r="B30" s="118"/>
      <c r="C30" s="117"/>
      <c r="D30" s="35" t="s">
        <v>1119</v>
      </c>
      <c r="E30" s="149">
        <v>11373</v>
      </c>
      <c r="F30" s="149">
        <f t="shared" si="0"/>
        <v>11373</v>
      </c>
      <c r="G30" s="42" t="s">
        <v>263</v>
      </c>
    </row>
    <row r="31" spans="1:7" s="101" customFormat="1">
      <c r="A31" s="98"/>
      <c r="B31" s="97"/>
      <c r="C31" s="96"/>
      <c r="D31" s="35"/>
      <c r="E31" s="149"/>
      <c r="F31" s="149"/>
      <c r="G31" s="42"/>
    </row>
    <row r="32" spans="1:7">
      <c r="A32" s="57"/>
      <c r="B32" s="58"/>
      <c r="C32" s="59"/>
      <c r="D32" s="665" t="s">
        <v>89</v>
      </c>
      <c r="E32" s="665"/>
      <c r="F32" s="665"/>
      <c r="G32" s="666"/>
    </row>
    <row r="33" spans="1:7">
      <c r="A33" s="57"/>
      <c r="B33" s="58"/>
      <c r="C33" s="59"/>
      <c r="D33" s="56" t="s">
        <v>1120</v>
      </c>
      <c r="E33" s="191">
        <v>7000</v>
      </c>
      <c r="F33" s="466">
        <f>E33</f>
        <v>7000</v>
      </c>
      <c r="G33" s="192" t="s">
        <v>83</v>
      </c>
    </row>
    <row r="34" spans="1:7" ht="30">
      <c r="A34" s="57"/>
      <c r="B34" s="58"/>
      <c r="C34" s="59"/>
      <c r="D34" s="56" t="s">
        <v>104</v>
      </c>
      <c r="E34" s="191">
        <v>2000</v>
      </c>
      <c r="F34" s="154">
        <f>E34</f>
        <v>2000</v>
      </c>
      <c r="G34" s="192" t="s">
        <v>103</v>
      </c>
    </row>
    <row r="35" spans="1:7">
      <c r="A35" s="57"/>
      <c r="B35" s="58"/>
      <c r="C35" s="59"/>
      <c r="D35" s="40" t="s">
        <v>1121</v>
      </c>
      <c r="E35" s="191">
        <v>7000</v>
      </c>
      <c r="F35" s="154">
        <f>E35</f>
        <v>7000</v>
      </c>
      <c r="G35" s="192" t="s">
        <v>55</v>
      </c>
    </row>
    <row r="36" spans="1:7">
      <c r="A36" s="57"/>
      <c r="B36" s="58"/>
      <c r="C36" s="59"/>
      <c r="D36" s="40" t="s">
        <v>1122</v>
      </c>
      <c r="E36" s="191">
        <v>160300</v>
      </c>
      <c r="F36" s="154">
        <f>E36</f>
        <v>160300</v>
      </c>
      <c r="G36" s="192" t="s">
        <v>196</v>
      </c>
    </row>
    <row r="37" spans="1:7" s="116" customFormat="1">
      <c r="A37" s="119"/>
      <c r="B37" s="118"/>
      <c r="C37" s="117"/>
      <c r="D37" s="121" t="s">
        <v>259</v>
      </c>
      <c r="E37" s="460">
        <v>22746</v>
      </c>
      <c r="F37" s="154">
        <f>E37</f>
        <v>22746</v>
      </c>
      <c r="G37" s="461" t="s">
        <v>256</v>
      </c>
    </row>
    <row r="38" spans="1:7">
      <c r="A38" s="57"/>
      <c r="B38" s="58"/>
      <c r="C38" s="59"/>
      <c r="D38" s="40"/>
      <c r="E38" s="191"/>
      <c r="F38" s="190"/>
      <c r="G38" s="192"/>
    </row>
    <row r="39" spans="1:7">
      <c r="A39" s="57"/>
      <c r="B39" s="58"/>
      <c r="C39" s="59"/>
      <c r="D39" s="665" t="s">
        <v>116</v>
      </c>
      <c r="E39" s="665"/>
      <c r="F39" s="665"/>
      <c r="G39" s="666"/>
    </row>
    <row r="40" spans="1:7">
      <c r="A40" s="57"/>
      <c r="B40" s="58"/>
      <c r="C40" s="59"/>
      <c r="D40" s="26" t="s">
        <v>119</v>
      </c>
      <c r="E40" s="191">
        <v>3000</v>
      </c>
      <c r="F40" s="154">
        <f>E40</f>
        <v>3000</v>
      </c>
      <c r="G40" s="147" t="s">
        <v>114</v>
      </c>
    </row>
    <row r="41" spans="1:7" s="66" customFormat="1">
      <c r="A41" s="57"/>
      <c r="B41" s="58"/>
      <c r="C41" s="59"/>
      <c r="D41" s="26" t="s">
        <v>1123</v>
      </c>
      <c r="E41" s="191">
        <v>1000</v>
      </c>
      <c r="F41" s="154">
        <f>E41*2</f>
        <v>2000</v>
      </c>
      <c r="G41" s="147" t="s">
        <v>158</v>
      </c>
    </row>
    <row r="42" spans="1:7" s="130" customFormat="1">
      <c r="A42" s="129"/>
      <c r="B42" s="127"/>
      <c r="C42" s="126"/>
      <c r="D42" s="26" t="s">
        <v>362</v>
      </c>
      <c r="E42" s="191">
        <v>1000</v>
      </c>
      <c r="F42" s="154">
        <v>1000</v>
      </c>
      <c r="G42" s="147" t="s">
        <v>294</v>
      </c>
    </row>
    <row r="43" spans="1:7">
      <c r="A43" s="57"/>
      <c r="B43" s="58"/>
      <c r="C43" s="59"/>
      <c r="D43" s="210"/>
      <c r="E43" s="191"/>
      <c r="F43" s="462"/>
      <c r="G43" s="463"/>
    </row>
    <row r="44" spans="1:7" ht="17.25">
      <c r="A44" s="57"/>
      <c r="B44" s="58"/>
      <c r="C44" s="59"/>
      <c r="D44" s="674" t="s">
        <v>26</v>
      </c>
      <c r="E44" s="662"/>
      <c r="F44" s="663"/>
      <c r="G44" s="664"/>
    </row>
    <row r="45" spans="1:7" s="66" customFormat="1">
      <c r="A45" s="57"/>
      <c r="B45" s="58"/>
      <c r="C45" s="59"/>
      <c r="D45" s="76" t="s">
        <v>75</v>
      </c>
      <c r="E45" s="77" t="s">
        <v>18</v>
      </c>
      <c r="F45" s="160" t="s">
        <v>296</v>
      </c>
      <c r="G45" s="77" t="s">
        <v>76</v>
      </c>
    </row>
    <row r="46" spans="1:7" s="66" customFormat="1">
      <c r="A46" s="57"/>
      <c r="B46" s="58"/>
      <c r="C46" s="59"/>
      <c r="D46" s="653" t="s">
        <v>37</v>
      </c>
      <c r="E46" s="653"/>
      <c r="F46" s="653"/>
      <c r="G46" s="654"/>
    </row>
    <row r="47" spans="1:7" s="66" customFormat="1">
      <c r="A47" s="57"/>
      <c r="B47" s="58"/>
      <c r="C47" s="59"/>
      <c r="D47" s="26" t="s">
        <v>195</v>
      </c>
      <c r="E47" s="191">
        <v>5000</v>
      </c>
      <c r="F47" s="154">
        <f>E47*2</f>
        <v>10000</v>
      </c>
      <c r="G47" s="147" t="s">
        <v>158</v>
      </c>
    </row>
    <row r="48" spans="1:7" s="66" customFormat="1">
      <c r="A48" s="57"/>
      <c r="B48" s="58"/>
      <c r="C48" s="59"/>
      <c r="D48" s="26" t="s">
        <v>906</v>
      </c>
      <c r="E48" s="191">
        <v>1500</v>
      </c>
      <c r="F48" s="154">
        <f>E48</f>
        <v>1500</v>
      </c>
      <c r="G48" s="147" t="s">
        <v>109</v>
      </c>
    </row>
    <row r="49" spans="1:7" s="66" customFormat="1">
      <c r="A49" s="57"/>
      <c r="B49" s="58"/>
      <c r="C49" s="59"/>
      <c r="D49" s="30" t="s">
        <v>99</v>
      </c>
      <c r="E49" s="191">
        <v>750</v>
      </c>
      <c r="F49" s="154">
        <f>E49</f>
        <v>750</v>
      </c>
      <c r="G49" s="44" t="s">
        <v>97</v>
      </c>
    </row>
    <row r="50" spans="1:7" s="66" customFormat="1">
      <c r="A50" s="57"/>
      <c r="B50" s="58"/>
      <c r="C50" s="59"/>
      <c r="D50" s="26" t="s">
        <v>192</v>
      </c>
      <c r="E50" s="191">
        <v>1000</v>
      </c>
      <c r="F50" s="154">
        <f>E50</f>
        <v>1000</v>
      </c>
      <c r="G50" s="147" t="s">
        <v>190</v>
      </c>
    </row>
    <row r="51" spans="1:7" s="66" customFormat="1">
      <c r="A51" s="57"/>
      <c r="B51" s="58"/>
      <c r="C51" s="59"/>
      <c r="D51" s="26" t="s">
        <v>148</v>
      </c>
      <c r="E51" s="191">
        <v>2000</v>
      </c>
      <c r="F51" s="154">
        <f>E51</f>
        <v>2000</v>
      </c>
      <c r="G51" s="147" t="s">
        <v>142</v>
      </c>
    </row>
    <row r="52" spans="1:7" s="66" customFormat="1">
      <c r="A52" s="57"/>
      <c r="B52" s="58"/>
      <c r="C52" s="59"/>
      <c r="D52" s="26"/>
      <c r="E52" s="38"/>
      <c r="F52" s="147"/>
      <c r="G52" s="38"/>
    </row>
    <row r="53" spans="1:7" s="66" customFormat="1">
      <c r="A53" s="57"/>
      <c r="B53" s="58"/>
      <c r="C53" s="59"/>
      <c r="D53" s="653" t="s">
        <v>165</v>
      </c>
      <c r="E53" s="653"/>
      <c r="F53" s="653"/>
      <c r="G53" s="654"/>
    </row>
    <row r="54" spans="1:7" s="66" customFormat="1">
      <c r="A54" s="57"/>
      <c r="B54" s="58"/>
      <c r="C54" s="59"/>
      <c r="D54" s="26" t="s">
        <v>147</v>
      </c>
      <c r="E54" s="191">
        <v>1500</v>
      </c>
      <c r="F54" s="154">
        <f>E54</f>
        <v>1500</v>
      </c>
      <c r="G54" s="147" t="s">
        <v>142</v>
      </c>
    </row>
    <row r="55" spans="1:7" s="66" customFormat="1">
      <c r="A55" s="57"/>
      <c r="B55" s="58"/>
      <c r="C55" s="59"/>
      <c r="D55" s="43"/>
      <c r="E55" s="147"/>
      <c r="F55" s="147"/>
      <c r="G55" s="147"/>
    </row>
    <row r="56" spans="1:7" s="66" customFormat="1">
      <c r="A56" s="57"/>
      <c r="B56" s="58"/>
      <c r="C56" s="59"/>
      <c r="D56" s="653" t="s">
        <v>105</v>
      </c>
      <c r="E56" s="653"/>
      <c r="F56" s="653"/>
      <c r="G56" s="654"/>
    </row>
    <row r="57" spans="1:7" s="66" customFormat="1">
      <c r="A57" s="57"/>
      <c r="B57" s="58"/>
      <c r="C57" s="59"/>
      <c r="D57" s="40" t="s">
        <v>1124</v>
      </c>
      <c r="E57" s="191">
        <v>10000</v>
      </c>
      <c r="F57" s="154">
        <f>E57</f>
        <v>10000</v>
      </c>
      <c r="G57" s="147" t="s">
        <v>103</v>
      </c>
    </row>
    <row r="58" spans="1:7" s="66" customFormat="1">
      <c r="A58" s="57"/>
      <c r="B58" s="58"/>
      <c r="C58" s="59"/>
      <c r="D58" s="47" t="s">
        <v>930</v>
      </c>
      <c r="E58" s="60">
        <v>100000</v>
      </c>
      <c r="F58" s="154">
        <f t="shared" ref="F58:F68" si="1">E58</f>
        <v>100000</v>
      </c>
      <c r="G58" s="44" t="s">
        <v>128</v>
      </c>
    </row>
    <row r="59" spans="1:7" s="66" customFormat="1" ht="30">
      <c r="A59" s="57"/>
      <c r="B59" s="58"/>
      <c r="C59" s="59"/>
      <c r="D59" s="67" t="s">
        <v>133</v>
      </c>
      <c r="E59" s="60">
        <v>166000</v>
      </c>
      <c r="F59" s="154">
        <f t="shared" si="1"/>
        <v>166000</v>
      </c>
      <c r="G59" s="44" t="s">
        <v>126</v>
      </c>
    </row>
    <row r="60" spans="1:7" s="66" customFormat="1">
      <c r="A60" s="57"/>
      <c r="B60" s="58"/>
      <c r="C60" s="59"/>
      <c r="D60" s="40" t="s">
        <v>1125</v>
      </c>
      <c r="E60" s="191">
        <v>28184</v>
      </c>
      <c r="F60" s="154">
        <f t="shared" si="1"/>
        <v>28184</v>
      </c>
      <c r="G60" s="456" t="s">
        <v>142</v>
      </c>
    </row>
    <row r="61" spans="1:7" s="66" customFormat="1">
      <c r="A61" s="57"/>
      <c r="B61" s="58"/>
      <c r="C61" s="59"/>
      <c r="D61" s="40" t="s">
        <v>1126</v>
      </c>
      <c r="E61" s="191">
        <v>1000</v>
      </c>
      <c r="F61" s="154">
        <f t="shared" si="1"/>
        <v>1000</v>
      </c>
      <c r="G61" s="456" t="s">
        <v>142</v>
      </c>
    </row>
    <row r="62" spans="1:7" s="66" customFormat="1">
      <c r="A62" s="57"/>
      <c r="B62" s="58"/>
      <c r="C62" s="59"/>
      <c r="D62" s="40" t="s">
        <v>1127</v>
      </c>
      <c r="E62" s="191">
        <v>404</v>
      </c>
      <c r="F62" s="154">
        <f t="shared" si="1"/>
        <v>404</v>
      </c>
      <c r="G62" s="93" t="s">
        <v>142</v>
      </c>
    </row>
    <row r="63" spans="1:7" s="66" customFormat="1">
      <c r="A63" s="57"/>
      <c r="B63" s="58"/>
      <c r="C63" s="59"/>
      <c r="D63" s="29" t="s">
        <v>1128</v>
      </c>
      <c r="E63" s="60">
        <v>9000</v>
      </c>
      <c r="F63" s="154">
        <f t="shared" si="1"/>
        <v>9000</v>
      </c>
      <c r="G63" s="147" t="s">
        <v>198</v>
      </c>
    </row>
    <row r="64" spans="1:7" s="66" customFormat="1">
      <c r="A64" s="57"/>
      <c r="B64" s="58"/>
      <c r="C64" s="59"/>
      <c r="D64" s="92" t="s">
        <v>208</v>
      </c>
      <c r="E64" s="94">
        <v>143000</v>
      </c>
      <c r="F64" s="154">
        <f t="shared" si="1"/>
        <v>143000</v>
      </c>
      <c r="G64" s="93" t="s">
        <v>206</v>
      </c>
    </row>
    <row r="65" spans="1:7" s="66" customFormat="1">
      <c r="A65" s="57"/>
      <c r="B65" s="58"/>
      <c r="C65" s="59"/>
      <c r="D65" s="95" t="s">
        <v>216</v>
      </c>
      <c r="E65" s="94">
        <v>15000</v>
      </c>
      <c r="F65" s="154">
        <f t="shared" si="1"/>
        <v>15000</v>
      </c>
      <c r="G65" s="93" t="s">
        <v>213</v>
      </c>
    </row>
    <row r="66" spans="1:7" s="66" customFormat="1">
      <c r="A66" s="57"/>
      <c r="B66" s="58"/>
      <c r="C66" s="59"/>
      <c r="D66" s="95" t="s">
        <v>217</v>
      </c>
      <c r="E66" s="94">
        <v>7947</v>
      </c>
      <c r="F66" s="154">
        <f t="shared" si="1"/>
        <v>7947</v>
      </c>
      <c r="G66" s="93" t="s">
        <v>213</v>
      </c>
    </row>
    <row r="67" spans="1:7" s="66" customFormat="1">
      <c r="A67" s="57"/>
      <c r="B67" s="58"/>
      <c r="C67" s="59"/>
      <c r="D67" s="95" t="s">
        <v>218</v>
      </c>
      <c r="E67" s="94">
        <v>3000</v>
      </c>
      <c r="F67" s="154">
        <f t="shared" si="1"/>
        <v>3000</v>
      </c>
      <c r="G67" s="93" t="s">
        <v>213</v>
      </c>
    </row>
    <row r="68" spans="1:7" s="66" customFormat="1">
      <c r="A68" s="57"/>
      <c r="B68" s="58"/>
      <c r="C68" s="59"/>
      <c r="D68" s="95" t="s">
        <v>219</v>
      </c>
      <c r="E68" s="94">
        <v>2000</v>
      </c>
      <c r="F68" s="154">
        <f t="shared" si="1"/>
        <v>2000</v>
      </c>
      <c r="G68" s="93" t="s">
        <v>213</v>
      </c>
    </row>
    <row r="69" spans="1:7" s="101" customFormat="1">
      <c r="A69" s="98"/>
      <c r="B69" s="97"/>
      <c r="C69" s="96"/>
      <c r="D69" s="95"/>
      <c r="E69" s="94"/>
      <c r="F69" s="154"/>
      <c r="G69" s="93"/>
    </row>
    <row r="70" spans="1:7" s="66" customFormat="1">
      <c r="A70" s="57"/>
      <c r="B70" s="58"/>
      <c r="C70" s="59"/>
      <c r="D70" s="653" t="s">
        <v>214</v>
      </c>
      <c r="E70" s="653"/>
      <c r="F70" s="653"/>
      <c r="G70" s="654"/>
    </row>
    <row r="71" spans="1:7" s="66" customFormat="1">
      <c r="A71" s="57"/>
      <c r="B71" s="58"/>
      <c r="C71" s="59"/>
      <c r="D71" s="92" t="s">
        <v>215</v>
      </c>
      <c r="E71" s="94">
        <v>2250</v>
      </c>
      <c r="F71" s="154">
        <f>E71</f>
        <v>2250</v>
      </c>
      <c r="G71" s="93" t="s">
        <v>213</v>
      </c>
    </row>
    <row r="72" spans="1:7" s="120" customFormat="1">
      <c r="A72" s="119"/>
      <c r="B72" s="118"/>
      <c r="C72" s="117"/>
      <c r="D72" s="92" t="s">
        <v>269</v>
      </c>
      <c r="E72" s="109">
        <v>1500</v>
      </c>
      <c r="F72" s="154">
        <f>E72</f>
        <v>1500</v>
      </c>
      <c r="G72" s="110" t="s">
        <v>263</v>
      </c>
    </row>
    <row r="73" spans="1:7" s="120" customFormat="1">
      <c r="A73" s="119"/>
      <c r="B73" s="118"/>
      <c r="C73" s="117"/>
      <c r="D73" s="92" t="s">
        <v>270</v>
      </c>
      <c r="E73" s="109">
        <v>5000</v>
      </c>
      <c r="F73" s="154">
        <f>E73</f>
        <v>5000</v>
      </c>
      <c r="G73" s="110" t="s">
        <v>263</v>
      </c>
    </row>
    <row r="74" spans="1:7" s="101" customFormat="1">
      <c r="A74" s="98"/>
      <c r="B74" s="97"/>
      <c r="C74" s="96"/>
      <c r="D74" s="95"/>
      <c r="E74" s="94"/>
      <c r="F74" s="154"/>
      <c r="G74" s="93"/>
    </row>
    <row r="75" spans="1:7" s="66" customFormat="1">
      <c r="A75" s="57"/>
      <c r="B75" s="58"/>
      <c r="C75" s="59"/>
      <c r="D75" s="653" t="s">
        <v>113</v>
      </c>
      <c r="E75" s="653"/>
      <c r="F75" s="653"/>
      <c r="G75" s="654"/>
    </row>
    <row r="76" spans="1:7" s="66" customFormat="1">
      <c r="A76" s="57"/>
      <c r="B76" s="58"/>
      <c r="C76" s="59"/>
      <c r="D76" s="29" t="s">
        <v>1129</v>
      </c>
      <c r="E76" s="109">
        <v>1663</v>
      </c>
      <c r="F76" s="154">
        <f t="shared" ref="F76:F80" si="2">E76</f>
        <v>1663</v>
      </c>
      <c r="G76" s="36" t="s">
        <v>109</v>
      </c>
    </row>
    <row r="77" spans="1:7" s="66" customFormat="1">
      <c r="A77" s="57"/>
      <c r="B77" s="58"/>
      <c r="C77" s="59"/>
      <c r="D77" s="29" t="s">
        <v>171</v>
      </c>
      <c r="E77" s="109">
        <v>13000</v>
      </c>
      <c r="F77" s="154">
        <f t="shared" si="2"/>
        <v>13000</v>
      </c>
      <c r="G77" s="36" t="s">
        <v>910</v>
      </c>
    </row>
    <row r="78" spans="1:7" s="66" customFormat="1">
      <c r="A78" s="57"/>
      <c r="B78" s="58"/>
      <c r="C78" s="59"/>
      <c r="D78" s="29" t="s">
        <v>895</v>
      </c>
      <c r="E78" s="109">
        <v>1200</v>
      </c>
      <c r="F78" s="154">
        <f>E78</f>
        <v>1200</v>
      </c>
      <c r="G78" s="36" t="s">
        <v>55</v>
      </c>
    </row>
    <row r="79" spans="1:7" s="66" customFormat="1">
      <c r="A79" s="57"/>
      <c r="B79" s="58"/>
      <c r="C79" s="59"/>
      <c r="D79" s="86" t="s">
        <v>197</v>
      </c>
      <c r="E79" s="109">
        <v>1350</v>
      </c>
      <c r="F79" s="154">
        <f t="shared" si="2"/>
        <v>1350</v>
      </c>
      <c r="G79" s="91" t="s">
        <v>196</v>
      </c>
    </row>
    <row r="80" spans="1:7" s="66" customFormat="1">
      <c r="A80" s="57"/>
      <c r="B80" s="58"/>
      <c r="C80" s="59"/>
      <c r="D80" s="30" t="s">
        <v>211</v>
      </c>
      <c r="E80" s="109">
        <v>2500</v>
      </c>
      <c r="F80" s="154">
        <f t="shared" si="2"/>
        <v>2500</v>
      </c>
      <c r="G80" s="44" t="s">
        <v>212</v>
      </c>
    </row>
    <row r="81" spans="1:7">
      <c r="A81" s="57"/>
      <c r="B81" s="58"/>
      <c r="C81" s="59"/>
      <c r="D81" s="32"/>
      <c r="E81" s="464"/>
      <c r="F81" s="464"/>
      <c r="G81" s="462"/>
    </row>
    <row r="82" spans="1:7" ht="15" customHeight="1">
      <c r="A82" s="57"/>
      <c r="B82" s="58"/>
      <c r="C82" s="59"/>
      <c r="D82" s="674" t="s">
        <v>22</v>
      </c>
      <c r="E82" s="658"/>
      <c r="F82" s="658"/>
      <c r="G82" s="658"/>
    </row>
    <row r="83" spans="1:7" s="66" customFormat="1">
      <c r="A83" s="57"/>
      <c r="B83" s="58"/>
      <c r="C83" s="59"/>
      <c r="D83" s="76" t="s">
        <v>75</v>
      </c>
      <c r="E83" s="77" t="s">
        <v>18</v>
      </c>
      <c r="F83" s="160"/>
      <c r="G83" s="77" t="s">
        <v>76</v>
      </c>
    </row>
    <row r="84" spans="1:7" s="66" customFormat="1">
      <c r="A84" s="57"/>
      <c r="B84" s="58"/>
      <c r="C84" s="59"/>
      <c r="D84" s="27" t="s">
        <v>199</v>
      </c>
      <c r="E84" s="147"/>
      <c r="F84" s="147"/>
      <c r="G84" s="31"/>
    </row>
    <row r="85" spans="1:7" s="66" customFormat="1" ht="30">
      <c r="A85" s="57"/>
      <c r="B85" s="58"/>
      <c r="C85" s="59"/>
      <c r="D85" s="45" t="s">
        <v>200</v>
      </c>
      <c r="E85" s="147" t="s">
        <v>62</v>
      </c>
      <c r="F85" s="154" t="str">
        <f>E85</f>
        <v>TBD</v>
      </c>
      <c r="G85" s="147" t="s">
        <v>198</v>
      </c>
    </row>
    <row r="86" spans="1:7" s="101" customFormat="1">
      <c r="A86" s="98"/>
      <c r="B86" s="97"/>
      <c r="C86" s="96"/>
      <c r="D86" s="45"/>
      <c r="E86" s="147"/>
      <c r="F86" s="147"/>
      <c r="G86" s="100"/>
    </row>
    <row r="87" spans="1:7" s="66" customFormat="1">
      <c r="A87" s="57"/>
      <c r="B87" s="58"/>
      <c r="C87" s="59"/>
      <c r="D87" s="653" t="s">
        <v>111</v>
      </c>
      <c r="E87" s="653"/>
      <c r="F87" s="653"/>
      <c r="G87" s="654"/>
    </row>
    <row r="88" spans="1:7" s="66" customFormat="1">
      <c r="A88" s="57"/>
      <c r="B88" s="58"/>
      <c r="C88" s="59"/>
      <c r="D88" s="144" t="s">
        <v>118</v>
      </c>
      <c r="E88" s="109">
        <v>2000</v>
      </c>
      <c r="F88" s="154">
        <f>E88</f>
        <v>2000</v>
      </c>
      <c r="G88" s="212" t="s">
        <v>114</v>
      </c>
    </row>
    <row r="89" spans="1:7" s="66" customFormat="1">
      <c r="A89" s="57"/>
      <c r="B89" s="58"/>
      <c r="C89" s="59"/>
      <c r="D89" s="26" t="s">
        <v>145</v>
      </c>
      <c r="E89" s="109">
        <v>3000</v>
      </c>
      <c r="F89" s="154">
        <f>E89</f>
        <v>3000</v>
      </c>
      <c r="G89" s="147" t="s">
        <v>142</v>
      </c>
    </row>
    <row r="90" spans="1:7" s="66" customFormat="1">
      <c r="A90" s="57"/>
      <c r="B90" s="58"/>
      <c r="C90" s="59"/>
      <c r="D90" s="465" t="s">
        <v>146</v>
      </c>
      <c r="E90" s="466">
        <v>30000</v>
      </c>
      <c r="F90" s="466">
        <f>E90</f>
        <v>30000</v>
      </c>
      <c r="G90" s="456" t="s">
        <v>142</v>
      </c>
    </row>
    <row r="91" spans="1:7">
      <c r="A91" s="57"/>
      <c r="B91" s="58"/>
      <c r="C91" s="59"/>
      <c r="D91" s="467"/>
      <c r="E91" s="468"/>
      <c r="F91" s="468"/>
      <c r="G91" s="468"/>
    </row>
  </sheetData>
  <mergeCells count="15">
    <mergeCell ref="D87:G87"/>
    <mergeCell ref="D4:G4"/>
    <mergeCell ref="D5:G5"/>
    <mergeCell ref="D46:G46"/>
    <mergeCell ref="D75:G75"/>
    <mergeCell ref="D70:G70"/>
    <mergeCell ref="D14:G14"/>
    <mergeCell ref="D32:G32"/>
    <mergeCell ref="D39:G39"/>
    <mergeCell ref="D53:G53"/>
    <mergeCell ref="D56:G56"/>
    <mergeCell ref="D18:G18"/>
    <mergeCell ref="D7:G7"/>
    <mergeCell ref="D44:G44"/>
    <mergeCell ref="D82:G82"/>
  </mergeCells>
  <pageMargins left="0.35" right="0.35" top="0.75" bottom="0.55000000000000004" header="0.3" footer="0.3"/>
  <pageSetup orientation="landscape" r:id="rId1"/>
  <headerFooter>
    <oddHeader>&amp;L&amp;"-,Bold"Annual Program Update (APU) Needs Matrix
2013-2014</oddHeader>
    <oddFooter>&amp;LUpdated: 3/17/2014, 11:15 pm&amp;CMedium&amp;R Page &amp;P</oddFooter>
  </headerFooter>
</worksheet>
</file>

<file path=xl/worksheets/sheet7.xml><?xml version="1.0" encoding="utf-8"?>
<worksheet xmlns="http://schemas.openxmlformats.org/spreadsheetml/2006/main" xmlns:r="http://schemas.openxmlformats.org/officeDocument/2006/relationships">
  <sheetPr>
    <tabColor rgb="FFFF0000"/>
  </sheetPr>
  <dimension ref="A1:G60"/>
  <sheetViews>
    <sheetView view="pageLayout" zoomScale="75" zoomScaleNormal="100" zoomScalePageLayoutView="75" workbookViewId="0">
      <selection activeCell="D4" sqref="D4:G4"/>
    </sheetView>
  </sheetViews>
  <sheetFormatPr defaultColWidth="8.85546875" defaultRowHeight="15"/>
  <cols>
    <col min="1" max="1" width="0.7109375" style="6" customWidth="1"/>
    <col min="2" max="2" width="2.42578125" style="6" customWidth="1"/>
    <col min="3" max="3" width="1" style="6" customWidth="1"/>
    <col min="4" max="4" width="68.7109375" style="5" customWidth="1"/>
    <col min="5" max="5" width="13.42578125" style="5" customWidth="1"/>
    <col min="6" max="6" width="12.7109375" style="143" customWidth="1"/>
    <col min="7" max="7" width="28.85546875" style="5" customWidth="1"/>
    <col min="8" max="16384" width="8.85546875" style="6"/>
  </cols>
  <sheetData>
    <row r="1" spans="1:7" ht="3" customHeight="1">
      <c r="A1" s="8"/>
      <c r="B1" s="8"/>
      <c r="C1" s="8"/>
      <c r="D1" s="2"/>
      <c r="E1" s="2"/>
      <c r="F1" s="140"/>
      <c r="G1" s="2"/>
    </row>
    <row r="2" spans="1:7" ht="13.5" customHeight="1">
      <c r="A2" s="8"/>
      <c r="B2" s="9"/>
      <c r="C2" s="1"/>
      <c r="D2" s="3"/>
      <c r="E2" s="3"/>
      <c r="F2" s="141"/>
      <c r="G2" s="3"/>
    </row>
    <row r="3" spans="1:7" ht="4.5" customHeight="1">
      <c r="A3" s="8"/>
      <c r="B3" s="9"/>
      <c r="C3" s="7"/>
      <c r="D3" s="4"/>
      <c r="E3" s="4"/>
      <c r="F3" s="142"/>
      <c r="G3" s="4"/>
    </row>
    <row r="4" spans="1:7" ht="23.25">
      <c r="A4" s="8"/>
      <c r="B4" s="9"/>
      <c r="C4" s="7"/>
      <c r="D4" s="677" t="s">
        <v>1011</v>
      </c>
      <c r="E4" s="678"/>
      <c r="F4" s="678"/>
      <c r="G4" s="679"/>
    </row>
    <row r="5" spans="1:7" ht="17.25">
      <c r="A5" s="8"/>
      <c r="B5" s="9"/>
      <c r="C5" s="7"/>
      <c r="D5" s="680" t="s">
        <v>0</v>
      </c>
      <c r="E5" s="681"/>
      <c r="F5" s="681"/>
      <c r="G5" s="681"/>
    </row>
    <row r="6" spans="1:7" s="12" customFormat="1">
      <c r="A6" s="8"/>
      <c r="B6" s="9"/>
      <c r="C6" s="7"/>
      <c r="D6" s="104" t="s">
        <v>75</v>
      </c>
      <c r="E6" s="105" t="s">
        <v>18</v>
      </c>
      <c r="F6" s="163" t="s">
        <v>296</v>
      </c>
      <c r="G6" s="105" t="s">
        <v>76</v>
      </c>
    </row>
    <row r="7" spans="1:7" s="12" customFormat="1">
      <c r="A7" s="8"/>
      <c r="B7" s="9"/>
      <c r="C7" s="7"/>
      <c r="D7" s="687" t="s">
        <v>95</v>
      </c>
      <c r="E7" s="687"/>
      <c r="F7" s="687"/>
      <c r="G7" s="688"/>
    </row>
    <row r="8" spans="1:7" s="12" customFormat="1">
      <c r="A8" s="8"/>
      <c r="B8" s="9"/>
      <c r="C8" s="7"/>
      <c r="D8" s="22" t="s">
        <v>1130</v>
      </c>
      <c r="E8" s="33">
        <v>5000</v>
      </c>
      <c r="F8" s="145">
        <f>E8</f>
        <v>5000</v>
      </c>
      <c r="G8" s="37" t="s">
        <v>103</v>
      </c>
    </row>
    <row r="9" spans="1:7" s="12" customFormat="1">
      <c r="A9" s="8"/>
      <c r="B9" s="9"/>
      <c r="C9" s="7"/>
      <c r="D9" s="22" t="s">
        <v>106</v>
      </c>
      <c r="E9" s="33">
        <v>10000</v>
      </c>
      <c r="F9" s="145">
        <f>E9</f>
        <v>10000</v>
      </c>
      <c r="G9" s="37" t="s">
        <v>103</v>
      </c>
    </row>
    <row r="10" spans="1:7" s="12" customFormat="1">
      <c r="A10" s="8"/>
      <c r="B10" s="9"/>
      <c r="C10" s="7"/>
      <c r="D10" s="22"/>
      <c r="E10" s="33"/>
      <c r="F10" s="145"/>
      <c r="G10" s="37"/>
    </row>
    <row r="11" spans="1:7" s="12" customFormat="1">
      <c r="A11" s="8"/>
      <c r="B11" s="9"/>
      <c r="C11" s="7"/>
      <c r="D11" s="687" t="s">
        <v>89</v>
      </c>
      <c r="E11" s="687"/>
      <c r="F11" s="687"/>
      <c r="G11" s="688"/>
    </row>
    <row r="12" spans="1:7" s="12" customFormat="1">
      <c r="A12" s="8"/>
      <c r="B12" s="9"/>
      <c r="C12" s="7"/>
      <c r="D12" s="23" t="s">
        <v>100</v>
      </c>
      <c r="E12" s="469">
        <v>3245</v>
      </c>
      <c r="F12" s="145">
        <f>E12</f>
        <v>3245</v>
      </c>
      <c r="G12" s="70" t="s">
        <v>97</v>
      </c>
    </row>
    <row r="13" spans="1:7">
      <c r="A13" s="8"/>
      <c r="B13" s="9"/>
      <c r="C13" s="7"/>
      <c r="D13" s="23"/>
      <c r="E13" s="70"/>
      <c r="F13" s="70"/>
      <c r="G13" s="70"/>
    </row>
    <row r="14" spans="1:7">
      <c r="A14" s="8"/>
      <c r="B14" s="9"/>
      <c r="C14" s="7"/>
      <c r="D14" s="689" t="s">
        <v>116</v>
      </c>
      <c r="E14" s="689"/>
      <c r="F14" s="689"/>
      <c r="G14" s="690"/>
    </row>
    <row r="15" spans="1:7">
      <c r="A15" s="8"/>
      <c r="B15" s="9"/>
      <c r="C15" s="7"/>
      <c r="D15" s="23" t="s">
        <v>1131</v>
      </c>
      <c r="E15" s="469">
        <v>1000</v>
      </c>
      <c r="F15" s="145">
        <f>E15</f>
        <v>1000</v>
      </c>
      <c r="G15" s="70" t="s">
        <v>82</v>
      </c>
    </row>
    <row r="16" spans="1:7">
      <c r="A16" s="8"/>
      <c r="B16" s="9"/>
      <c r="C16" s="7"/>
      <c r="D16" s="107"/>
      <c r="E16" s="99"/>
      <c r="F16" s="159"/>
      <c r="G16" s="99"/>
    </row>
    <row r="17" spans="1:7" ht="17.25">
      <c r="A17" s="8"/>
      <c r="B17" s="9"/>
      <c r="C17" s="7"/>
      <c r="D17" s="680" t="s">
        <v>26</v>
      </c>
      <c r="E17" s="682"/>
      <c r="F17" s="683"/>
      <c r="G17" s="684"/>
    </row>
    <row r="18" spans="1:7" s="12" customFormat="1">
      <c r="A18" s="8"/>
      <c r="B18" s="9"/>
      <c r="C18" s="7"/>
      <c r="D18" s="104" t="s">
        <v>75</v>
      </c>
      <c r="E18" s="105" t="s">
        <v>18</v>
      </c>
      <c r="F18" s="163" t="s">
        <v>296</v>
      </c>
      <c r="G18" s="105" t="s">
        <v>76</v>
      </c>
    </row>
    <row r="19" spans="1:7" s="12" customFormat="1">
      <c r="A19" s="8"/>
      <c r="B19" s="9"/>
      <c r="C19" s="7"/>
      <c r="D19" s="653" t="s">
        <v>37</v>
      </c>
      <c r="E19" s="653"/>
      <c r="F19" s="653"/>
      <c r="G19" s="654"/>
    </row>
    <row r="20" spans="1:7" s="12" customFormat="1" ht="30">
      <c r="A20" s="8"/>
      <c r="B20" s="9"/>
      <c r="C20" s="7"/>
      <c r="D20" s="34" t="s">
        <v>108</v>
      </c>
      <c r="E20" s="37">
        <v>200</v>
      </c>
      <c r="F20" s="145">
        <f>E20</f>
        <v>200</v>
      </c>
      <c r="G20" s="37" t="s">
        <v>97</v>
      </c>
    </row>
    <row r="21" spans="1:7" s="12" customFormat="1">
      <c r="A21" s="8"/>
      <c r="B21" s="9"/>
      <c r="C21" s="7"/>
      <c r="D21" s="35"/>
      <c r="E21" s="37"/>
      <c r="F21" s="146"/>
      <c r="G21" s="37"/>
    </row>
    <row r="22" spans="1:7" s="115" customFormat="1">
      <c r="A22" s="113"/>
      <c r="B22" s="114"/>
      <c r="C22" s="112"/>
      <c r="D22" s="653" t="s">
        <v>165</v>
      </c>
      <c r="E22" s="653"/>
      <c r="F22" s="653"/>
      <c r="G22" s="654"/>
    </row>
    <row r="23" spans="1:7" s="115" customFormat="1">
      <c r="A23" s="113"/>
      <c r="B23" s="114"/>
      <c r="C23" s="112"/>
      <c r="D23" s="35" t="s">
        <v>268</v>
      </c>
      <c r="E23" s="37">
        <v>350</v>
      </c>
      <c r="F23" s="145">
        <f>E23</f>
        <v>350</v>
      </c>
      <c r="G23" s="37" t="s">
        <v>263</v>
      </c>
    </row>
    <row r="24" spans="1:7" s="12" customFormat="1">
      <c r="A24" s="8"/>
      <c r="B24" s="9"/>
      <c r="C24" s="7"/>
      <c r="D24" s="35"/>
      <c r="E24" s="37"/>
      <c r="F24" s="146"/>
      <c r="G24" s="37"/>
    </row>
    <row r="25" spans="1:7" s="12" customFormat="1">
      <c r="A25" s="8"/>
      <c r="B25" s="9"/>
      <c r="C25" s="7"/>
      <c r="D25" s="653" t="s">
        <v>84</v>
      </c>
      <c r="E25" s="653"/>
      <c r="F25" s="653"/>
      <c r="G25" s="654"/>
    </row>
    <row r="26" spans="1:7" s="12" customFormat="1" ht="30">
      <c r="A26" s="8"/>
      <c r="B26" s="9"/>
      <c r="C26" s="7"/>
      <c r="D26" s="34" t="s">
        <v>79</v>
      </c>
      <c r="E26" s="145">
        <v>5000</v>
      </c>
      <c r="F26" s="145">
        <f>E26</f>
        <v>5000</v>
      </c>
      <c r="G26" s="37" t="s">
        <v>83</v>
      </c>
    </row>
    <row r="27" spans="1:7" s="12" customFormat="1">
      <c r="A27" s="8"/>
      <c r="B27" s="9"/>
      <c r="C27" s="7"/>
      <c r="D27" s="35" t="s">
        <v>85</v>
      </c>
      <c r="E27" s="145">
        <v>4000</v>
      </c>
      <c r="F27" s="145">
        <f>E27*2</f>
        <v>8000</v>
      </c>
      <c r="G27" s="37" t="s">
        <v>120</v>
      </c>
    </row>
    <row r="28" spans="1:7" s="12" customFormat="1">
      <c r="A28" s="8"/>
      <c r="B28" s="9"/>
      <c r="C28" s="7"/>
      <c r="D28" s="35" t="s">
        <v>86</v>
      </c>
      <c r="E28" s="33">
        <v>10000</v>
      </c>
      <c r="F28" s="145">
        <f>E28</f>
        <v>10000</v>
      </c>
      <c r="G28" s="37" t="s">
        <v>82</v>
      </c>
    </row>
    <row r="29" spans="1:7" s="12" customFormat="1">
      <c r="A29" s="8"/>
      <c r="B29" s="9"/>
      <c r="C29" s="7"/>
      <c r="D29" s="41" t="s">
        <v>1132</v>
      </c>
      <c r="E29" s="49">
        <v>5000</v>
      </c>
      <c r="F29" s="145">
        <f>E29</f>
        <v>5000</v>
      </c>
      <c r="G29" s="48" t="s">
        <v>103</v>
      </c>
    </row>
    <row r="30" spans="1:7" s="12" customFormat="1">
      <c r="A30" s="8"/>
      <c r="B30" s="9"/>
      <c r="C30" s="7"/>
      <c r="D30" s="46"/>
      <c r="E30" s="49"/>
      <c r="F30" s="49"/>
      <c r="G30" s="48"/>
    </row>
    <row r="31" spans="1:7" s="12" customFormat="1">
      <c r="A31" s="8"/>
      <c r="B31" s="9"/>
      <c r="C31" s="7"/>
      <c r="D31" s="653" t="s">
        <v>121</v>
      </c>
      <c r="E31" s="653"/>
      <c r="F31" s="653"/>
      <c r="G31" s="654"/>
    </row>
    <row r="32" spans="1:7" s="12" customFormat="1">
      <c r="A32" s="8"/>
      <c r="B32" s="9"/>
      <c r="C32" s="7"/>
      <c r="D32" s="41" t="s">
        <v>122</v>
      </c>
      <c r="E32" s="49">
        <v>1500</v>
      </c>
      <c r="F32" s="145">
        <f>E32</f>
        <v>1500</v>
      </c>
      <c r="G32" s="48" t="s">
        <v>114</v>
      </c>
    </row>
    <row r="33" spans="1:7" s="12" customFormat="1">
      <c r="A33" s="8"/>
      <c r="B33" s="9"/>
      <c r="C33" s="7"/>
      <c r="D33" s="148" t="s">
        <v>181</v>
      </c>
      <c r="E33" s="151">
        <v>900</v>
      </c>
      <c r="F33" s="152">
        <f>E33</f>
        <v>900</v>
      </c>
      <c r="G33" s="151" t="s">
        <v>73</v>
      </c>
    </row>
    <row r="34" spans="1:7">
      <c r="A34" s="8"/>
      <c r="B34" s="9"/>
      <c r="C34" s="7"/>
      <c r="D34" s="564" t="s">
        <v>182</v>
      </c>
      <c r="E34" s="562">
        <v>300</v>
      </c>
      <c r="F34" s="563">
        <f>E34</f>
        <v>300</v>
      </c>
      <c r="G34" s="562" t="s">
        <v>73</v>
      </c>
    </row>
    <row r="35" spans="1:7" ht="15" customHeight="1">
      <c r="A35" s="8"/>
      <c r="B35" s="9"/>
      <c r="C35" s="7"/>
      <c r="D35" s="680" t="s">
        <v>22</v>
      </c>
      <c r="E35" s="681"/>
      <c r="F35" s="681"/>
      <c r="G35" s="681"/>
    </row>
    <row r="36" spans="1:7" s="12" customFormat="1">
      <c r="A36" s="8"/>
      <c r="B36" s="9"/>
      <c r="C36" s="7"/>
      <c r="D36" s="104" t="s">
        <v>75</v>
      </c>
      <c r="E36" s="105" t="s">
        <v>18</v>
      </c>
      <c r="F36" s="163" t="s">
        <v>296</v>
      </c>
      <c r="G36" s="105" t="s">
        <v>76</v>
      </c>
    </row>
    <row r="37" spans="1:7" s="12" customFormat="1">
      <c r="A37" s="8"/>
      <c r="B37" s="9"/>
      <c r="C37" s="7"/>
      <c r="D37" s="687" t="s">
        <v>112</v>
      </c>
      <c r="E37" s="687"/>
      <c r="F37" s="687"/>
      <c r="G37" s="688"/>
    </row>
    <row r="38" spans="1:7" s="12" customFormat="1">
      <c r="A38" s="8"/>
      <c r="B38" s="9"/>
      <c r="C38" s="7"/>
      <c r="D38" s="25" t="s">
        <v>80</v>
      </c>
      <c r="E38" s="37" t="s">
        <v>62</v>
      </c>
      <c r="F38" s="145" t="str">
        <f t="shared" ref="F38:F47" si="0">E38</f>
        <v>TBD</v>
      </c>
      <c r="G38" s="37" t="s">
        <v>83</v>
      </c>
    </row>
    <row r="39" spans="1:7" s="12" customFormat="1">
      <c r="A39" s="8"/>
      <c r="B39" s="9"/>
      <c r="C39" s="7"/>
      <c r="D39" s="22" t="s">
        <v>87</v>
      </c>
      <c r="E39" s="37" t="s">
        <v>62</v>
      </c>
      <c r="F39" s="145" t="str">
        <f t="shared" si="0"/>
        <v>TBD</v>
      </c>
      <c r="G39" s="37" t="s">
        <v>82</v>
      </c>
    </row>
    <row r="40" spans="1:7" s="12" customFormat="1">
      <c r="A40" s="8"/>
      <c r="B40" s="9"/>
      <c r="C40" s="7"/>
      <c r="D40" s="25" t="s">
        <v>101</v>
      </c>
      <c r="E40" s="37" t="s">
        <v>62</v>
      </c>
      <c r="F40" s="145" t="str">
        <f t="shared" si="0"/>
        <v>TBD</v>
      </c>
      <c r="G40" s="37" t="s">
        <v>97</v>
      </c>
    </row>
    <row r="41" spans="1:7" s="12" customFormat="1">
      <c r="A41" s="8"/>
      <c r="B41" s="9"/>
      <c r="C41" s="7"/>
      <c r="D41" s="35" t="s">
        <v>1134</v>
      </c>
      <c r="E41" s="38" t="s">
        <v>62</v>
      </c>
      <c r="F41" s="145" t="str">
        <f t="shared" si="0"/>
        <v>TBD</v>
      </c>
      <c r="G41" s="38" t="s">
        <v>103</v>
      </c>
    </row>
    <row r="42" spans="1:7" s="12" customFormat="1">
      <c r="A42" s="8"/>
      <c r="B42" s="9"/>
      <c r="C42" s="7"/>
      <c r="D42" s="22" t="s">
        <v>123</v>
      </c>
      <c r="E42" s="37" t="s">
        <v>62</v>
      </c>
      <c r="F42" s="145" t="str">
        <f t="shared" si="0"/>
        <v>TBD</v>
      </c>
      <c r="G42" s="37" t="s">
        <v>114</v>
      </c>
    </row>
    <row r="43" spans="1:7" s="12" customFormat="1">
      <c r="A43" s="8"/>
      <c r="B43" s="9"/>
      <c r="C43" s="7"/>
      <c r="D43" s="51" t="s">
        <v>144</v>
      </c>
      <c r="E43" s="69" t="s">
        <v>62</v>
      </c>
      <c r="F43" s="145" t="str">
        <f t="shared" si="0"/>
        <v>TBD</v>
      </c>
      <c r="G43" s="37" t="s">
        <v>142</v>
      </c>
    </row>
    <row r="44" spans="1:7" s="12" customFormat="1">
      <c r="A44" s="8"/>
      <c r="B44" s="9"/>
      <c r="C44" s="7"/>
      <c r="D44" s="22" t="s">
        <v>164</v>
      </c>
      <c r="E44" s="37" t="s">
        <v>62</v>
      </c>
      <c r="F44" s="145" t="str">
        <f t="shared" si="0"/>
        <v>TBD</v>
      </c>
      <c r="G44" s="37" t="s">
        <v>158</v>
      </c>
    </row>
    <row r="45" spans="1:7" s="12" customFormat="1">
      <c r="A45" s="8"/>
      <c r="B45" s="9"/>
      <c r="C45" s="7"/>
      <c r="D45" s="22" t="s">
        <v>1135</v>
      </c>
      <c r="E45" s="37" t="s">
        <v>62</v>
      </c>
      <c r="F45" s="145" t="str">
        <f t="shared" si="0"/>
        <v>TBD</v>
      </c>
      <c r="G45" s="37" t="s">
        <v>158</v>
      </c>
    </row>
    <row r="46" spans="1:7" s="12" customFormat="1">
      <c r="A46" s="8"/>
      <c r="B46" s="9"/>
      <c r="C46" s="7"/>
      <c r="D46" s="22" t="s">
        <v>209</v>
      </c>
      <c r="E46" s="37" t="s">
        <v>62</v>
      </c>
      <c r="F46" s="145" t="str">
        <f t="shared" si="0"/>
        <v>TBD</v>
      </c>
      <c r="G46" s="37" t="s">
        <v>206</v>
      </c>
    </row>
    <row r="47" spans="1:7" s="12" customFormat="1">
      <c r="A47" s="8"/>
      <c r="B47" s="9"/>
      <c r="C47" s="7"/>
      <c r="D47" s="22" t="s">
        <v>210</v>
      </c>
      <c r="E47" s="37" t="s">
        <v>62</v>
      </c>
      <c r="F47" s="145" t="str">
        <f t="shared" si="0"/>
        <v>TBD</v>
      </c>
      <c r="G47" s="37" t="s">
        <v>206</v>
      </c>
    </row>
    <row r="48" spans="1:7" s="115" customFormat="1">
      <c r="A48" s="113"/>
      <c r="B48" s="114"/>
      <c r="C48" s="112"/>
      <c r="D48" s="22" t="s">
        <v>388</v>
      </c>
      <c r="E48" s="146" t="s">
        <v>62</v>
      </c>
      <c r="F48" s="145" t="str">
        <f>E48</f>
        <v>TBD</v>
      </c>
      <c r="G48" s="146" t="s">
        <v>256</v>
      </c>
    </row>
    <row r="49" spans="1:7" s="12" customFormat="1">
      <c r="A49" s="8"/>
      <c r="B49" s="9"/>
      <c r="C49" s="7"/>
      <c r="D49" s="22"/>
      <c r="E49" s="37"/>
      <c r="F49" s="146"/>
      <c r="G49" s="37"/>
    </row>
    <row r="50" spans="1:7">
      <c r="A50" s="8"/>
      <c r="B50" s="9"/>
      <c r="C50" s="7"/>
      <c r="D50" s="685" t="s">
        <v>111</v>
      </c>
      <c r="E50" s="685"/>
      <c r="F50" s="685"/>
      <c r="G50" s="686"/>
    </row>
    <row r="51" spans="1:7" ht="30">
      <c r="A51" s="8"/>
      <c r="B51" s="9"/>
      <c r="C51" s="7"/>
      <c r="D51" s="52" t="s">
        <v>907</v>
      </c>
      <c r="E51" s="69">
        <v>226408.95999999999</v>
      </c>
      <c r="F51" s="145">
        <f>E51</f>
        <v>226408.95999999999</v>
      </c>
      <c r="G51" s="193" t="s">
        <v>142</v>
      </c>
    </row>
    <row r="52" spans="1:7">
      <c r="A52" s="8"/>
      <c r="B52" s="9"/>
      <c r="C52" s="7"/>
      <c r="D52" s="470"/>
      <c r="E52" s="471"/>
      <c r="F52" s="471"/>
      <c r="G52" s="471"/>
    </row>
    <row r="53" spans="1:7" s="71" customFormat="1" ht="15" customHeight="1">
      <c r="A53" s="73"/>
      <c r="B53" s="74"/>
      <c r="C53" s="72"/>
      <c r="D53" s="680" t="s">
        <v>10</v>
      </c>
      <c r="E53" s="681"/>
      <c r="F53" s="681"/>
      <c r="G53" s="681"/>
    </row>
    <row r="54" spans="1:7" s="75" customFormat="1">
      <c r="A54" s="73"/>
      <c r="B54" s="74"/>
      <c r="C54" s="72"/>
      <c r="D54" s="104" t="s">
        <v>75</v>
      </c>
      <c r="E54" s="105" t="s">
        <v>18</v>
      </c>
      <c r="F54" s="163" t="s">
        <v>296</v>
      </c>
      <c r="G54" s="106" t="s">
        <v>76</v>
      </c>
    </row>
    <row r="55" spans="1:7" s="75" customFormat="1">
      <c r="A55" s="73"/>
      <c r="B55" s="74"/>
      <c r="C55" s="72"/>
      <c r="D55" s="24" t="s">
        <v>1133</v>
      </c>
      <c r="E55" s="145">
        <v>2000</v>
      </c>
      <c r="F55" s="145">
        <f>E55</f>
        <v>2000</v>
      </c>
      <c r="G55" s="54" t="s">
        <v>97</v>
      </c>
    </row>
    <row r="56" spans="1:7" s="71" customFormat="1">
      <c r="A56" s="73"/>
      <c r="B56" s="74"/>
      <c r="C56" s="72"/>
      <c r="D56" s="10"/>
      <c r="E56" s="70"/>
      <c r="F56" s="70"/>
      <c r="G56" s="70"/>
    </row>
    <row r="60" spans="1:7">
      <c r="G60" s="143" t="s">
        <v>366</v>
      </c>
    </row>
  </sheetData>
  <mergeCells count="14">
    <mergeCell ref="D4:G4"/>
    <mergeCell ref="D5:G5"/>
    <mergeCell ref="D17:G17"/>
    <mergeCell ref="D35:G35"/>
    <mergeCell ref="D53:G53"/>
    <mergeCell ref="D50:G50"/>
    <mergeCell ref="D37:G37"/>
    <mergeCell ref="D7:G7"/>
    <mergeCell ref="D11:G11"/>
    <mergeCell ref="D31:G31"/>
    <mergeCell ref="D25:G25"/>
    <mergeCell ref="D19:G19"/>
    <mergeCell ref="D22:G22"/>
    <mergeCell ref="D14:G14"/>
  </mergeCells>
  <pageMargins left="0.35" right="0.35" top="0.75" bottom="0.55000000000000004" header="0.3" footer="0.3"/>
  <pageSetup orientation="landscape" r:id="rId1"/>
  <headerFooter>
    <oddHeader>&amp;L&amp;"-,Bold"Annual Program Update (APU) Needs Matrix
2013-2014</oddHeader>
    <oddFooter>&amp;LUpdated: 3/17/2014, 11:15 pm&amp;CLow&amp;R Page &amp;P</oddFooter>
  </headerFooter>
</worksheet>
</file>

<file path=xl/worksheets/sheet8.xml><?xml version="1.0" encoding="utf-8"?>
<worksheet xmlns="http://schemas.openxmlformats.org/spreadsheetml/2006/main" xmlns:r="http://schemas.openxmlformats.org/officeDocument/2006/relationships">
  <dimension ref="A1:F31"/>
  <sheetViews>
    <sheetView view="pageLayout" zoomScale="75" zoomScaleNormal="100" zoomScalePageLayoutView="75" workbookViewId="0">
      <selection activeCell="D4" sqref="D4:G4"/>
    </sheetView>
  </sheetViews>
  <sheetFormatPr defaultColWidth="8.85546875" defaultRowHeight="15"/>
  <cols>
    <col min="1" max="1" width="0.7109375" style="6" customWidth="1"/>
    <col min="2" max="2" width="2.42578125" style="6" customWidth="1"/>
    <col min="3" max="3" width="1" style="6" customWidth="1"/>
    <col min="4" max="4" width="47.85546875" style="5" customWidth="1"/>
    <col min="5" max="5" width="27.5703125" style="5" customWidth="1"/>
    <col min="6" max="6" width="47.85546875" style="5" customWidth="1"/>
    <col min="7" max="16384" width="8.85546875" style="6"/>
  </cols>
  <sheetData>
    <row r="1" spans="1:6" ht="3" customHeight="1">
      <c r="A1" s="8"/>
      <c r="B1" s="8"/>
      <c r="C1" s="8"/>
      <c r="D1" s="2"/>
      <c r="E1" s="2"/>
      <c r="F1" s="2"/>
    </row>
    <row r="2" spans="1:6" ht="13.5" customHeight="1">
      <c r="A2" s="8"/>
      <c r="B2" s="9"/>
      <c r="C2" s="1"/>
      <c r="D2" s="3"/>
      <c r="E2" s="3"/>
      <c r="F2" s="3"/>
    </row>
    <row r="3" spans="1:6" ht="4.5" customHeight="1">
      <c r="A3" s="8"/>
      <c r="B3" s="9"/>
      <c r="C3" s="7"/>
      <c r="D3" s="4"/>
      <c r="E3" s="4"/>
      <c r="F3" s="4"/>
    </row>
    <row r="4" spans="1:6" ht="23.25">
      <c r="A4" s="8"/>
      <c r="B4" s="9"/>
      <c r="C4" s="7"/>
      <c r="D4" s="693" t="s">
        <v>1156</v>
      </c>
      <c r="E4" s="694"/>
      <c r="F4" s="695"/>
    </row>
    <row r="5" spans="1:6" ht="17.25">
      <c r="A5" s="8"/>
      <c r="B5" s="9"/>
      <c r="C5" s="7"/>
      <c r="D5" s="681" t="s">
        <v>17</v>
      </c>
      <c r="E5" s="682"/>
      <c r="F5" s="684"/>
    </row>
    <row r="6" spans="1:6" s="12" customFormat="1">
      <c r="A6" s="8"/>
      <c r="B6" s="9"/>
      <c r="C6" s="7"/>
      <c r="D6" s="13" t="s">
        <v>24</v>
      </c>
      <c r="E6" s="14" t="s">
        <v>18</v>
      </c>
      <c r="F6" s="14" t="s">
        <v>898</v>
      </c>
    </row>
    <row r="7" spans="1:6" s="21" customFormat="1" ht="15.75">
      <c r="A7" s="18"/>
      <c r="B7" s="19"/>
      <c r="C7" s="20"/>
      <c r="D7" s="691" t="s">
        <v>38</v>
      </c>
      <c r="E7" s="691"/>
      <c r="F7" s="692"/>
    </row>
    <row r="8" spans="1:6">
      <c r="A8" s="8"/>
      <c r="B8" s="9"/>
      <c r="C8" s="7"/>
      <c r="D8" s="10" t="s">
        <v>34</v>
      </c>
      <c r="E8" s="11" t="s">
        <v>35</v>
      </c>
      <c r="F8" s="11" t="s">
        <v>312</v>
      </c>
    </row>
    <row r="9" spans="1:6" s="71" customFormat="1">
      <c r="A9" s="113"/>
      <c r="B9" s="114"/>
      <c r="C9" s="112"/>
      <c r="D9" s="621" t="s">
        <v>1147</v>
      </c>
      <c r="E9" s="623">
        <v>97812</v>
      </c>
      <c r="F9" s="622" t="s">
        <v>1148</v>
      </c>
    </row>
    <row r="10" spans="1:6" ht="65.25" customHeight="1">
      <c r="A10" s="8"/>
      <c r="B10" s="9"/>
      <c r="C10" s="7"/>
      <c r="D10" s="10" t="s">
        <v>25</v>
      </c>
      <c r="E10" s="15">
        <v>163000</v>
      </c>
      <c r="F10" s="11" t="s">
        <v>57</v>
      </c>
    </row>
    <row r="11" spans="1:6" s="21" customFormat="1" ht="15.75">
      <c r="A11" s="18"/>
      <c r="B11" s="19"/>
      <c r="C11" s="20"/>
      <c r="D11" s="691" t="s">
        <v>59</v>
      </c>
      <c r="E11" s="691"/>
      <c r="F11" s="692"/>
    </row>
    <row r="12" spans="1:6" ht="70.5" customHeight="1">
      <c r="A12" s="8"/>
      <c r="B12" s="9"/>
      <c r="C12" s="7"/>
      <c r="D12" s="10" t="s">
        <v>20</v>
      </c>
      <c r="E12" s="15">
        <v>11745</v>
      </c>
      <c r="F12" s="11" t="s">
        <v>901</v>
      </c>
    </row>
    <row r="13" spans="1:6" ht="33.75" customHeight="1">
      <c r="A13" s="8"/>
      <c r="B13" s="9"/>
      <c r="C13" s="7"/>
      <c r="D13" s="10" t="s">
        <v>387</v>
      </c>
      <c r="E13" s="15">
        <v>3000</v>
      </c>
      <c r="F13" s="11" t="s">
        <v>33</v>
      </c>
    </row>
    <row r="14" spans="1:6" ht="23.25" customHeight="1">
      <c r="A14" s="8"/>
      <c r="B14" s="9"/>
      <c r="C14" s="7"/>
      <c r="D14" s="10" t="s">
        <v>44</v>
      </c>
      <c r="E14" s="17">
        <v>900</v>
      </c>
      <c r="F14" s="11" t="s">
        <v>21</v>
      </c>
    </row>
    <row r="15" spans="1:6" ht="33.75" customHeight="1">
      <c r="A15" s="8"/>
      <c r="B15" s="9"/>
      <c r="C15" s="7"/>
      <c r="D15" s="10" t="s">
        <v>30</v>
      </c>
      <c r="E15" s="17" t="s">
        <v>56</v>
      </c>
      <c r="F15" s="11" t="s">
        <v>21</v>
      </c>
    </row>
    <row r="16" spans="1:6" s="21" customFormat="1" ht="15.75">
      <c r="A16" s="18"/>
      <c r="B16" s="19"/>
      <c r="C16" s="20"/>
      <c r="D16" s="691" t="s">
        <v>58</v>
      </c>
      <c r="E16" s="691"/>
      <c r="F16" s="692"/>
    </row>
    <row r="17" spans="1:6" ht="33.75" customHeight="1">
      <c r="A17" s="8"/>
      <c r="B17" s="9"/>
      <c r="C17" s="7"/>
      <c r="D17" s="10" t="s">
        <v>899</v>
      </c>
      <c r="E17" s="11" t="s">
        <v>62</v>
      </c>
      <c r="F17" s="11" t="s">
        <v>900</v>
      </c>
    </row>
    <row r="18" spans="1:6" s="21" customFormat="1" ht="15.75">
      <c r="A18" s="18"/>
      <c r="B18" s="19"/>
      <c r="C18" s="20"/>
      <c r="D18" s="691" t="s">
        <v>37</v>
      </c>
      <c r="E18" s="691"/>
      <c r="F18" s="692"/>
    </row>
    <row r="19" spans="1:6" ht="30">
      <c r="A19" s="8"/>
      <c r="B19" s="9"/>
      <c r="C19" s="7"/>
      <c r="D19" s="10" t="s">
        <v>45</v>
      </c>
      <c r="E19" s="11" t="s">
        <v>35</v>
      </c>
      <c r="F19" s="11" t="s">
        <v>47</v>
      </c>
    </row>
    <row r="20" spans="1:6" s="21" customFormat="1" ht="15.75">
      <c r="A20" s="18"/>
      <c r="B20" s="19"/>
      <c r="C20" s="20"/>
      <c r="D20" s="691" t="s">
        <v>40</v>
      </c>
      <c r="E20" s="691"/>
      <c r="F20" s="692"/>
    </row>
    <row r="21" spans="1:6" ht="37.5" customHeight="1">
      <c r="A21" s="8"/>
      <c r="B21" s="9"/>
      <c r="C21" s="7"/>
      <c r="D21" s="10" t="s">
        <v>23</v>
      </c>
      <c r="E21" s="17" t="s">
        <v>62</v>
      </c>
      <c r="F21" s="16" t="s">
        <v>1136</v>
      </c>
    </row>
    <row r="22" spans="1:6" s="71" customFormat="1" ht="37.5" customHeight="1">
      <c r="A22" s="113"/>
      <c r="B22" s="114"/>
      <c r="C22" s="112"/>
      <c r="D22" s="195" t="s">
        <v>311</v>
      </c>
      <c r="E22" s="196" t="s">
        <v>62</v>
      </c>
      <c r="F22" s="194" t="s">
        <v>902</v>
      </c>
    </row>
    <row r="23" spans="1:6" ht="26.25" customHeight="1">
      <c r="A23" s="8"/>
      <c r="B23" s="9"/>
      <c r="C23" s="7"/>
      <c r="D23" s="10" t="s">
        <v>60</v>
      </c>
      <c r="E23" s="11" t="s">
        <v>62</v>
      </c>
      <c r="F23" s="11" t="s">
        <v>61</v>
      </c>
    </row>
    <row r="24" spans="1:6" ht="48.75" customHeight="1">
      <c r="A24" s="8"/>
      <c r="B24" s="9"/>
      <c r="C24" s="7"/>
      <c r="D24" s="10" t="s">
        <v>903</v>
      </c>
      <c r="E24" s="16" t="s">
        <v>46</v>
      </c>
      <c r="F24" s="16" t="s">
        <v>1136</v>
      </c>
    </row>
    <row r="25" spans="1:6" s="21" customFormat="1" ht="15.75">
      <c r="A25" s="18"/>
      <c r="B25" s="19"/>
      <c r="C25" s="20"/>
      <c r="D25" s="691" t="s">
        <v>39</v>
      </c>
      <c r="E25" s="691"/>
      <c r="F25" s="692"/>
    </row>
    <row r="26" spans="1:6" ht="33.75" customHeight="1">
      <c r="A26" s="8"/>
      <c r="B26" s="9"/>
      <c r="C26" s="7"/>
      <c r="D26" s="10" t="s">
        <v>41</v>
      </c>
      <c r="E26" s="11" t="s">
        <v>62</v>
      </c>
      <c r="F26" s="11" t="s">
        <v>361</v>
      </c>
    </row>
    <row r="27" spans="1:6" ht="33.75" customHeight="1">
      <c r="A27" s="8"/>
      <c r="B27" s="9"/>
      <c r="C27" s="7"/>
      <c r="D27" s="10" t="s">
        <v>43</v>
      </c>
      <c r="E27" s="11" t="s">
        <v>62</v>
      </c>
      <c r="F27" s="11" t="s">
        <v>61</v>
      </c>
    </row>
    <row r="28" spans="1:6" ht="65.25" customHeight="1">
      <c r="A28" s="8"/>
      <c r="B28" s="9"/>
      <c r="C28" s="7"/>
      <c r="D28" s="10" t="s">
        <v>42</v>
      </c>
      <c r="E28" s="11" t="s">
        <v>62</v>
      </c>
      <c r="F28" s="11" t="s">
        <v>61</v>
      </c>
    </row>
    <row r="29" spans="1:6" ht="33.75" customHeight="1">
      <c r="A29" s="8"/>
      <c r="B29" s="9"/>
      <c r="C29" s="7"/>
      <c r="D29" s="10" t="s">
        <v>50</v>
      </c>
      <c r="E29" s="15">
        <v>50000</v>
      </c>
      <c r="F29" s="11" t="s">
        <v>49</v>
      </c>
    </row>
    <row r="30" spans="1:6" s="71" customFormat="1" ht="33.75" customHeight="1">
      <c r="A30" s="113"/>
      <c r="B30" s="114"/>
      <c r="C30" s="112"/>
      <c r="D30" s="10" t="s">
        <v>384</v>
      </c>
      <c r="E30" s="15">
        <v>600</v>
      </c>
      <c r="F30" s="11" t="s">
        <v>49</v>
      </c>
    </row>
    <row r="31" spans="1:6" ht="33.75" customHeight="1">
      <c r="A31" s="8"/>
      <c r="B31" s="9"/>
      <c r="C31" s="7"/>
      <c r="D31" s="10" t="s">
        <v>48</v>
      </c>
      <c r="E31" s="15">
        <v>500</v>
      </c>
      <c r="F31" s="11" t="s">
        <v>904</v>
      </c>
    </row>
  </sheetData>
  <mergeCells count="8">
    <mergeCell ref="D7:F7"/>
    <mergeCell ref="D16:F16"/>
    <mergeCell ref="D25:F25"/>
    <mergeCell ref="D5:F5"/>
    <mergeCell ref="D4:F4"/>
    <mergeCell ref="D11:F11"/>
    <mergeCell ref="D18:F18"/>
    <mergeCell ref="D20:F20"/>
  </mergeCells>
  <pageMargins left="0.35" right="0.35" top="0.75" bottom="0.55000000000000004" header="0.3" footer="0.3"/>
  <pageSetup orientation="landscape" r:id="rId1"/>
  <headerFooter>
    <oddHeader>&amp;L&amp;"-,Bold"Annual Program Update (APU) Needs Matrix
2013-2014</oddHeader>
    <oddFooter>&amp;LUpdated: 3/17/2014, 8:15 am&amp;CCampus Wide&amp;R Page &amp;P</oddFooter>
  </headerFooter>
</worksheet>
</file>

<file path=xl/worksheets/sheet9.xml><?xml version="1.0" encoding="utf-8"?>
<worksheet xmlns="http://schemas.openxmlformats.org/spreadsheetml/2006/main" xmlns:r="http://schemas.openxmlformats.org/officeDocument/2006/relationships">
  <dimension ref="A1:K38"/>
  <sheetViews>
    <sheetView view="pageLayout" zoomScale="75" zoomScaleNormal="100" zoomScalePageLayoutView="75" workbookViewId="0">
      <selection activeCell="D4" sqref="D4:K4"/>
    </sheetView>
  </sheetViews>
  <sheetFormatPr defaultColWidth="8.85546875" defaultRowHeight="15"/>
  <cols>
    <col min="1" max="1" width="0.7109375" style="136" customWidth="1"/>
    <col min="2" max="2" width="2.42578125" style="136" customWidth="1"/>
    <col min="3" max="3" width="1" style="136" customWidth="1"/>
    <col min="4" max="4" width="3.140625" style="189" customWidth="1"/>
    <col min="5" max="5" width="35" style="189" customWidth="1"/>
    <col min="6" max="6" width="15" style="189" customWidth="1"/>
    <col min="7" max="7" width="9.28515625" style="189" customWidth="1"/>
    <col min="8" max="8" width="6" style="189" bestFit="1" customWidth="1"/>
    <col min="9" max="9" width="11.7109375" style="189" customWidth="1"/>
    <col min="10" max="10" width="12.42578125" style="189" customWidth="1"/>
    <col min="11" max="11" width="31.7109375" style="189" customWidth="1"/>
    <col min="12" max="16384" width="8.85546875" style="136"/>
  </cols>
  <sheetData>
    <row r="1" spans="1:11" ht="3" customHeight="1">
      <c r="A1" s="138"/>
      <c r="B1" s="138"/>
      <c r="C1" s="138"/>
      <c r="D1" s="137"/>
      <c r="E1" s="137"/>
      <c r="F1" s="137"/>
      <c r="G1" s="137"/>
      <c r="H1" s="137"/>
      <c r="I1" s="137"/>
      <c r="J1" s="137"/>
      <c r="K1" s="137"/>
    </row>
    <row r="2" spans="1:11" ht="13.5" customHeight="1">
      <c r="A2" s="138"/>
      <c r="B2" s="133"/>
      <c r="C2" s="132"/>
      <c r="D2" s="139"/>
      <c r="E2" s="139"/>
      <c r="F2" s="139"/>
      <c r="G2" s="139"/>
      <c r="H2" s="139"/>
      <c r="I2" s="139"/>
      <c r="J2" s="139"/>
      <c r="K2" s="139"/>
    </row>
    <row r="3" spans="1:11" ht="4.5" customHeight="1">
      <c r="A3" s="138"/>
      <c r="B3" s="133"/>
      <c r="C3" s="135"/>
      <c r="D3" s="134"/>
      <c r="E3" s="134"/>
      <c r="F3" s="134"/>
      <c r="G3" s="134"/>
      <c r="H3" s="134"/>
      <c r="I3" s="134"/>
      <c r="J3" s="134"/>
      <c r="K3" s="134"/>
    </row>
    <row r="4" spans="1:11" ht="23.25">
      <c r="A4" s="138"/>
      <c r="B4" s="133"/>
      <c r="C4" s="135"/>
      <c r="D4" s="650" t="s">
        <v>1008</v>
      </c>
      <c r="E4" s="650"/>
      <c r="F4" s="650"/>
      <c r="G4" s="650"/>
      <c r="H4" s="650"/>
      <c r="I4" s="650"/>
      <c r="J4" s="652"/>
      <c r="K4" s="651"/>
    </row>
    <row r="5" spans="1:11" ht="17.25">
      <c r="A5" s="138"/>
      <c r="B5" s="133"/>
      <c r="C5" s="135"/>
      <c r="D5" s="646" t="s">
        <v>27</v>
      </c>
      <c r="E5" s="646"/>
      <c r="F5" s="647"/>
      <c r="G5" s="647"/>
      <c r="H5" s="647"/>
      <c r="I5" s="647"/>
      <c r="J5" s="648"/>
      <c r="K5" s="649"/>
    </row>
    <row r="6" spans="1:11" s="167" customFormat="1" ht="30">
      <c r="A6" s="138"/>
      <c r="B6" s="133"/>
      <c r="C6" s="135"/>
      <c r="D6" s="197"/>
      <c r="E6" s="198" t="s">
        <v>333</v>
      </c>
      <c r="F6" s="199" t="s">
        <v>298</v>
      </c>
      <c r="G6" s="200" t="s">
        <v>297</v>
      </c>
      <c r="H6" s="201" t="s">
        <v>358</v>
      </c>
      <c r="I6" s="201" t="s">
        <v>359</v>
      </c>
      <c r="J6" s="199" t="s">
        <v>360</v>
      </c>
      <c r="K6" s="202" t="s">
        <v>301</v>
      </c>
    </row>
    <row r="7" spans="1:11" ht="45">
      <c r="A7" s="138"/>
      <c r="B7" s="133"/>
      <c r="C7" s="135"/>
      <c r="D7" s="168"/>
      <c r="E7" s="168" t="s">
        <v>304</v>
      </c>
      <c r="F7" s="203" t="s">
        <v>305</v>
      </c>
      <c r="G7" s="203" t="s">
        <v>299</v>
      </c>
      <c r="H7" s="209">
        <f>4*35</f>
        <v>140</v>
      </c>
      <c r="I7" s="204">
        <v>100</v>
      </c>
      <c r="J7" s="204">
        <f>(H7*I7)*0.5</f>
        <v>7000</v>
      </c>
      <c r="K7" s="205" t="s">
        <v>303</v>
      </c>
    </row>
    <row r="8" spans="1:11" ht="33" customHeight="1">
      <c r="A8" s="138"/>
      <c r="B8" s="133"/>
      <c r="C8" s="135"/>
      <c r="D8" s="180"/>
      <c r="E8" s="174" t="s">
        <v>54</v>
      </c>
      <c r="F8" s="174" t="s">
        <v>331</v>
      </c>
      <c r="G8" s="174" t="s">
        <v>308</v>
      </c>
      <c r="H8" s="174">
        <f>(J8/I8)*2</f>
        <v>1000</v>
      </c>
      <c r="I8" s="208">
        <v>100</v>
      </c>
      <c r="J8" s="208">
        <v>50000</v>
      </c>
      <c r="K8" s="174" t="s">
        <v>330</v>
      </c>
    </row>
    <row r="9" spans="1:11" ht="17.25">
      <c r="A9" s="138"/>
      <c r="B9" s="133"/>
      <c r="C9" s="135"/>
      <c r="D9" s="646" t="s">
        <v>28</v>
      </c>
      <c r="E9" s="646"/>
      <c r="F9" s="647"/>
      <c r="G9" s="647"/>
      <c r="H9" s="647"/>
      <c r="I9" s="647"/>
      <c r="J9" s="648"/>
      <c r="K9" s="649"/>
    </row>
    <row r="10" spans="1:11" s="167" customFormat="1" ht="30">
      <c r="A10" s="138"/>
      <c r="B10" s="133"/>
      <c r="C10" s="135"/>
      <c r="D10" s="197"/>
      <c r="E10" s="198" t="s">
        <v>333</v>
      </c>
      <c r="F10" s="199" t="s">
        <v>298</v>
      </c>
      <c r="G10" s="200" t="s">
        <v>297</v>
      </c>
      <c r="H10" s="201" t="s">
        <v>358</v>
      </c>
      <c r="I10" s="201" t="s">
        <v>359</v>
      </c>
      <c r="J10" s="199" t="s">
        <v>360</v>
      </c>
      <c r="K10" s="202" t="s">
        <v>301</v>
      </c>
    </row>
    <row r="11" spans="1:11" ht="60">
      <c r="A11" s="138"/>
      <c r="B11" s="133"/>
      <c r="C11" s="135"/>
      <c r="D11" s="206"/>
      <c r="E11" s="206" t="s">
        <v>332</v>
      </c>
      <c r="F11" s="205" t="s">
        <v>29</v>
      </c>
      <c r="G11" s="203" t="s">
        <v>317</v>
      </c>
      <c r="H11" s="203">
        <f>(J11/I11)*2</f>
        <v>100</v>
      </c>
      <c r="I11" s="204">
        <v>100</v>
      </c>
      <c r="J11" s="204">
        <v>5000</v>
      </c>
      <c r="K11" s="205" t="s">
        <v>306</v>
      </c>
    </row>
    <row r="12" spans="1:11" ht="45">
      <c r="A12" s="138"/>
      <c r="B12" s="133"/>
      <c r="C12" s="135"/>
      <c r="D12" s="168"/>
      <c r="E12" s="168" t="s">
        <v>337</v>
      </c>
      <c r="F12" s="203" t="s">
        <v>302</v>
      </c>
      <c r="G12" s="203" t="s">
        <v>299</v>
      </c>
      <c r="H12" s="203">
        <v>10</v>
      </c>
      <c r="I12" s="204">
        <v>100</v>
      </c>
      <c r="J12" s="204">
        <v>500</v>
      </c>
      <c r="K12" s="203" t="s">
        <v>909</v>
      </c>
    </row>
    <row r="13" spans="1:11" ht="45">
      <c r="A13" s="138"/>
      <c r="B13" s="133"/>
      <c r="C13" s="135"/>
      <c r="D13" s="168"/>
      <c r="E13" s="168" t="s">
        <v>335</v>
      </c>
      <c r="F13" s="203" t="s">
        <v>305</v>
      </c>
      <c r="G13" s="203" t="s">
        <v>299</v>
      </c>
      <c r="H13" s="203">
        <v>10</v>
      </c>
      <c r="I13" s="204">
        <v>100</v>
      </c>
      <c r="J13" s="204">
        <v>500</v>
      </c>
      <c r="K13" s="203" t="s">
        <v>303</v>
      </c>
    </row>
    <row r="14" spans="1:11" ht="45">
      <c r="A14" s="138"/>
      <c r="B14" s="133"/>
      <c r="C14" s="135"/>
      <c r="D14" s="206"/>
      <c r="E14" s="206" t="s">
        <v>334</v>
      </c>
      <c r="F14" s="205" t="s">
        <v>314</v>
      </c>
      <c r="G14" s="203" t="s">
        <v>299</v>
      </c>
      <c r="H14" s="174">
        <f>(J14/I14)*2</f>
        <v>200</v>
      </c>
      <c r="I14" s="204">
        <v>100</v>
      </c>
      <c r="J14" s="204">
        <v>10000</v>
      </c>
      <c r="K14" s="205" t="s">
        <v>914</v>
      </c>
    </row>
    <row r="15" spans="1:11" ht="45">
      <c r="A15" s="138"/>
      <c r="B15" s="133"/>
      <c r="C15" s="135"/>
      <c r="D15" s="168"/>
      <c r="E15" s="168" t="s">
        <v>336</v>
      </c>
      <c r="F15" s="203" t="s">
        <v>322</v>
      </c>
      <c r="G15" s="203" t="s">
        <v>321</v>
      </c>
      <c r="H15" s="203">
        <f>28*2*2</f>
        <v>112</v>
      </c>
      <c r="I15" s="204">
        <v>100</v>
      </c>
      <c r="J15" s="204">
        <f>1400*2</f>
        <v>2800</v>
      </c>
      <c r="K15" s="203" t="s">
        <v>323</v>
      </c>
    </row>
    <row r="16" spans="1:11" ht="30">
      <c r="A16" s="138"/>
      <c r="B16" s="133"/>
      <c r="C16" s="135"/>
      <c r="D16" s="206"/>
      <c r="E16" s="206" t="s">
        <v>338</v>
      </c>
      <c r="F16" s="205" t="s">
        <v>52</v>
      </c>
      <c r="G16" s="203" t="s">
        <v>299</v>
      </c>
      <c r="H16" s="203">
        <v>10</v>
      </c>
      <c r="I16" s="204">
        <v>100</v>
      </c>
      <c r="J16" s="207">
        <v>500</v>
      </c>
      <c r="K16" s="205" t="s">
        <v>325</v>
      </c>
    </row>
    <row r="17" spans="1:11">
      <c r="A17" s="138"/>
      <c r="B17" s="133"/>
      <c r="C17" s="135"/>
      <c r="D17" s="206"/>
      <c r="E17" s="206" t="s">
        <v>319</v>
      </c>
      <c r="F17" s="205" t="s">
        <v>52</v>
      </c>
      <c r="G17" s="203" t="s">
        <v>299</v>
      </c>
      <c r="H17" s="203">
        <v>80</v>
      </c>
      <c r="I17" s="204">
        <v>100</v>
      </c>
      <c r="J17" s="207">
        <v>4000</v>
      </c>
      <c r="K17" s="205" t="s">
        <v>373</v>
      </c>
    </row>
    <row r="18" spans="1:11" ht="30">
      <c r="A18" s="138"/>
      <c r="B18" s="133"/>
      <c r="C18" s="135"/>
      <c r="D18" s="206"/>
      <c r="E18" s="206" t="s">
        <v>339</v>
      </c>
      <c r="F18" s="205" t="s">
        <v>52</v>
      </c>
      <c r="G18" s="203" t="s">
        <v>376</v>
      </c>
      <c r="H18" s="203">
        <v>80</v>
      </c>
      <c r="I18" s="204">
        <v>100</v>
      </c>
      <c r="J18" s="207">
        <v>4000</v>
      </c>
      <c r="K18" s="205" t="s">
        <v>374</v>
      </c>
    </row>
    <row r="19" spans="1:11" ht="30">
      <c r="A19" s="138"/>
      <c r="B19" s="133"/>
      <c r="C19" s="135"/>
      <c r="D19" s="206"/>
      <c r="E19" s="206" t="s">
        <v>340</v>
      </c>
      <c r="F19" s="205" t="s">
        <v>52</v>
      </c>
      <c r="G19" s="203" t="s">
        <v>299</v>
      </c>
      <c r="H19" s="203">
        <v>60</v>
      </c>
      <c r="I19" s="204">
        <v>100</v>
      </c>
      <c r="J19" s="207">
        <v>3000</v>
      </c>
      <c r="K19" s="205" t="s">
        <v>325</v>
      </c>
    </row>
    <row r="20" spans="1:11" ht="60">
      <c r="A20" s="138"/>
      <c r="B20" s="133"/>
      <c r="C20" s="135"/>
      <c r="D20" s="168"/>
      <c r="E20" s="168" t="s">
        <v>324</v>
      </c>
      <c r="F20" s="203" t="s">
        <v>4</v>
      </c>
      <c r="G20" s="203" t="s">
        <v>299</v>
      </c>
      <c r="H20" s="203">
        <v>50</v>
      </c>
      <c r="I20" s="204">
        <v>100</v>
      </c>
      <c r="J20" s="207">
        <v>2500</v>
      </c>
      <c r="K20" s="203" t="s">
        <v>326</v>
      </c>
    </row>
    <row r="21" spans="1:11" ht="30">
      <c r="A21" s="138"/>
      <c r="B21" s="133"/>
      <c r="C21" s="135"/>
      <c r="D21" s="168"/>
      <c r="E21" s="168" t="s">
        <v>989</v>
      </c>
      <c r="F21" s="203" t="s">
        <v>4</v>
      </c>
      <c r="G21" s="203" t="s">
        <v>376</v>
      </c>
      <c r="H21" s="203">
        <v>80</v>
      </c>
      <c r="I21" s="204">
        <v>100</v>
      </c>
      <c r="J21" s="207">
        <v>4000</v>
      </c>
      <c r="K21" s="203" t="s">
        <v>375</v>
      </c>
    </row>
    <row r="22" spans="1:11" ht="45">
      <c r="A22" s="138"/>
      <c r="B22" s="133"/>
      <c r="C22" s="135"/>
      <c r="D22" s="168"/>
      <c r="E22" s="168" t="s">
        <v>341</v>
      </c>
      <c r="F22" s="203" t="s">
        <v>310</v>
      </c>
      <c r="G22" s="203" t="s">
        <v>299</v>
      </c>
      <c r="H22" s="203">
        <f>(J22/I22)*2</f>
        <v>543</v>
      </c>
      <c r="I22" s="204">
        <v>100</v>
      </c>
      <c r="J22" s="207">
        <v>27150</v>
      </c>
      <c r="K22" s="203" t="s">
        <v>307</v>
      </c>
    </row>
    <row r="23" spans="1:11" ht="30">
      <c r="A23" s="138"/>
      <c r="B23" s="133"/>
      <c r="C23" s="135"/>
      <c r="D23" s="168"/>
      <c r="E23" s="168" t="s">
        <v>342</v>
      </c>
      <c r="F23" s="203" t="s">
        <v>310</v>
      </c>
      <c r="G23" s="203" t="s">
        <v>299</v>
      </c>
      <c r="H23" s="203" t="s">
        <v>389</v>
      </c>
      <c r="I23" s="204">
        <v>100</v>
      </c>
      <c r="J23" s="204" t="s">
        <v>389</v>
      </c>
      <c r="K23" s="203" t="s">
        <v>307</v>
      </c>
    </row>
    <row r="24" spans="1:11" ht="45">
      <c r="A24" s="138"/>
      <c r="B24" s="133"/>
      <c r="C24" s="135"/>
      <c r="D24" s="168"/>
      <c r="E24" s="168" t="s">
        <v>347</v>
      </c>
      <c r="F24" s="203" t="s">
        <v>163</v>
      </c>
      <c r="G24" s="203" t="s">
        <v>299</v>
      </c>
      <c r="H24" s="203" t="s">
        <v>389</v>
      </c>
      <c r="I24" s="204">
        <v>100</v>
      </c>
      <c r="J24" s="204" t="s">
        <v>389</v>
      </c>
      <c r="K24" s="203" t="s">
        <v>309</v>
      </c>
    </row>
    <row r="25" spans="1:11" ht="90">
      <c r="A25" s="138"/>
      <c r="B25" s="133"/>
      <c r="C25" s="135"/>
      <c r="D25" s="168"/>
      <c r="E25" s="168" t="s">
        <v>343</v>
      </c>
      <c r="F25" s="203" t="s">
        <v>163</v>
      </c>
      <c r="G25" s="203" t="s">
        <v>299</v>
      </c>
      <c r="H25" s="203" t="s">
        <v>389</v>
      </c>
      <c r="I25" s="204">
        <v>100</v>
      </c>
      <c r="J25" s="204" t="s">
        <v>389</v>
      </c>
      <c r="K25" s="203" t="s">
        <v>309</v>
      </c>
    </row>
    <row r="26" spans="1:11">
      <c r="A26" s="138"/>
      <c r="B26" s="133"/>
      <c r="C26" s="135"/>
      <c r="D26" s="168"/>
      <c r="E26" s="168" t="s">
        <v>344</v>
      </c>
      <c r="F26" s="203" t="s">
        <v>163</v>
      </c>
      <c r="G26" s="203" t="s">
        <v>299</v>
      </c>
      <c r="H26" s="203" t="s">
        <v>389</v>
      </c>
      <c r="I26" s="204">
        <v>100</v>
      </c>
      <c r="J26" s="204" t="s">
        <v>389</v>
      </c>
      <c r="K26" s="203" t="s">
        <v>330</v>
      </c>
    </row>
    <row r="27" spans="1:11" ht="30">
      <c r="A27" s="138"/>
      <c r="B27" s="133"/>
      <c r="C27" s="135"/>
      <c r="D27" s="168"/>
      <c r="E27" s="168" t="s">
        <v>345</v>
      </c>
      <c r="F27" s="203" t="s">
        <v>191</v>
      </c>
      <c r="G27" s="203" t="s">
        <v>379</v>
      </c>
      <c r="H27" s="203">
        <v>300</v>
      </c>
      <c r="I27" s="204">
        <v>100</v>
      </c>
      <c r="J27" s="204">
        <f t="shared" ref="J27:J35" si="0">(H27*I27)*0.5</f>
        <v>15000</v>
      </c>
      <c r="K27" s="203" t="s">
        <v>390</v>
      </c>
    </row>
    <row r="28" spans="1:11" ht="60">
      <c r="A28" s="138"/>
      <c r="B28" s="133"/>
      <c r="C28" s="135"/>
      <c r="D28" s="168"/>
      <c r="E28" s="168" t="s">
        <v>346</v>
      </c>
      <c r="F28" s="203" t="s">
        <v>294</v>
      </c>
      <c r="G28" s="203" t="s">
        <v>379</v>
      </c>
      <c r="H28" s="203">
        <f>15*17.5</f>
        <v>262.5</v>
      </c>
      <c r="I28" s="204">
        <v>100</v>
      </c>
      <c r="J28" s="204">
        <f t="shared" si="0"/>
        <v>13125</v>
      </c>
      <c r="K28" s="203" t="s">
        <v>383</v>
      </c>
    </row>
    <row r="29" spans="1:11" ht="75">
      <c r="A29" s="138"/>
      <c r="B29" s="133"/>
      <c r="C29" s="135"/>
      <c r="D29" s="168"/>
      <c r="E29" s="168" t="s">
        <v>348</v>
      </c>
      <c r="F29" s="203" t="s">
        <v>51</v>
      </c>
      <c r="G29" s="203" t="s">
        <v>315</v>
      </c>
      <c r="H29" s="203">
        <f>15*4</f>
        <v>60</v>
      </c>
      <c r="I29" s="204">
        <v>100</v>
      </c>
      <c r="J29" s="204">
        <f t="shared" si="0"/>
        <v>3000</v>
      </c>
      <c r="K29" s="203" t="s">
        <v>316</v>
      </c>
    </row>
    <row r="30" spans="1:11" ht="45">
      <c r="A30" s="138"/>
      <c r="B30" s="133"/>
      <c r="C30" s="135"/>
      <c r="D30" s="168"/>
      <c r="E30" s="168" t="s">
        <v>349</v>
      </c>
      <c r="F30" s="203" t="s">
        <v>351</v>
      </c>
      <c r="G30" s="203" t="s">
        <v>317</v>
      </c>
      <c r="H30" s="203">
        <v>200</v>
      </c>
      <c r="I30" s="204">
        <v>100</v>
      </c>
      <c r="J30" s="204">
        <f t="shared" si="0"/>
        <v>10000</v>
      </c>
      <c r="K30" s="203" t="s">
        <v>367</v>
      </c>
    </row>
    <row r="31" spans="1:11" ht="30">
      <c r="A31" s="138"/>
      <c r="B31" s="133"/>
      <c r="C31" s="135"/>
      <c r="D31" s="168"/>
      <c r="E31" s="168" t="s">
        <v>350</v>
      </c>
      <c r="F31" s="203" t="s">
        <v>196</v>
      </c>
      <c r="G31" s="203" t="s">
        <v>905</v>
      </c>
      <c r="H31" s="203">
        <v>10</v>
      </c>
      <c r="I31" s="204">
        <v>100</v>
      </c>
      <c r="J31" s="204">
        <f t="shared" si="0"/>
        <v>500</v>
      </c>
      <c r="K31" s="203" t="s">
        <v>318</v>
      </c>
    </row>
    <row r="32" spans="1:11" ht="30">
      <c r="A32" s="138"/>
      <c r="B32" s="133"/>
      <c r="C32" s="135"/>
      <c r="D32" s="168"/>
      <c r="E32" s="168" t="s">
        <v>352</v>
      </c>
      <c r="F32" s="203" t="s">
        <v>196</v>
      </c>
      <c r="G32" s="203" t="s">
        <v>299</v>
      </c>
      <c r="H32" s="203">
        <v>10</v>
      </c>
      <c r="I32" s="204">
        <v>100</v>
      </c>
      <c r="J32" s="204">
        <f t="shared" si="0"/>
        <v>500</v>
      </c>
      <c r="K32" s="203" t="s">
        <v>320</v>
      </c>
    </row>
    <row r="33" spans="1:11" ht="45">
      <c r="A33" s="138"/>
      <c r="B33" s="133"/>
      <c r="C33" s="135"/>
      <c r="D33" s="206"/>
      <c r="E33" s="206" t="s">
        <v>353</v>
      </c>
      <c r="F33" s="205" t="s">
        <v>32</v>
      </c>
      <c r="G33" s="203" t="s">
        <v>371</v>
      </c>
      <c r="H33" s="203">
        <v>10</v>
      </c>
      <c r="I33" s="204">
        <v>100</v>
      </c>
      <c r="J33" s="204">
        <f t="shared" si="0"/>
        <v>500</v>
      </c>
      <c r="K33" s="203" t="s">
        <v>370</v>
      </c>
    </row>
    <row r="34" spans="1:11" ht="31.5" customHeight="1">
      <c r="A34" s="138"/>
      <c r="B34" s="133"/>
      <c r="C34" s="135"/>
      <c r="D34" s="168"/>
      <c r="E34" s="168" t="s">
        <v>354</v>
      </c>
      <c r="F34" s="203" t="s">
        <v>32</v>
      </c>
      <c r="G34" s="203" t="s">
        <v>372</v>
      </c>
      <c r="H34" s="203">
        <v>10</v>
      </c>
      <c r="I34" s="204">
        <v>100</v>
      </c>
      <c r="J34" s="204">
        <f t="shared" si="0"/>
        <v>500</v>
      </c>
      <c r="K34" s="203" t="s">
        <v>370</v>
      </c>
    </row>
    <row r="35" spans="1:11" ht="60">
      <c r="A35" s="138"/>
      <c r="B35" s="133"/>
      <c r="C35" s="135"/>
      <c r="D35" s="168"/>
      <c r="E35" s="168" t="s">
        <v>328</v>
      </c>
      <c r="F35" s="203" t="s">
        <v>73</v>
      </c>
      <c r="G35" s="203" t="s">
        <v>369</v>
      </c>
      <c r="H35" s="203">
        <v>68</v>
      </c>
      <c r="I35" s="204">
        <v>100</v>
      </c>
      <c r="J35" s="204">
        <f t="shared" si="0"/>
        <v>3400</v>
      </c>
      <c r="K35" s="203" t="s">
        <v>329</v>
      </c>
    </row>
    <row r="36" spans="1:11" ht="45">
      <c r="A36" s="138"/>
      <c r="B36" s="133"/>
      <c r="C36" s="135"/>
      <c r="D36" s="168"/>
      <c r="E36" s="168" t="s">
        <v>355</v>
      </c>
      <c r="F36" s="203" t="s">
        <v>136</v>
      </c>
      <c r="G36" s="203" t="s">
        <v>379</v>
      </c>
      <c r="H36" s="203">
        <f>30*3</f>
        <v>90</v>
      </c>
      <c r="I36" s="204">
        <v>100</v>
      </c>
      <c r="J36" s="204">
        <f>(H36*I36)*0.5</f>
        <v>4500</v>
      </c>
      <c r="K36" s="203" t="s">
        <v>382</v>
      </c>
    </row>
    <row r="37" spans="1:11" ht="45">
      <c r="A37" s="138"/>
      <c r="B37" s="133"/>
      <c r="C37" s="135"/>
      <c r="D37" s="206"/>
      <c r="E37" s="206" t="s">
        <v>356</v>
      </c>
      <c r="F37" s="205" t="s">
        <v>300</v>
      </c>
      <c r="G37" s="203" t="s">
        <v>380</v>
      </c>
      <c r="H37" s="203">
        <f>10*3</f>
        <v>30</v>
      </c>
      <c r="I37" s="204">
        <v>100</v>
      </c>
      <c r="J37" s="204">
        <f>(H37*I37)*0.5</f>
        <v>1500</v>
      </c>
      <c r="K37" s="203" t="s">
        <v>377</v>
      </c>
    </row>
    <row r="38" spans="1:11" ht="60">
      <c r="A38" s="138"/>
      <c r="B38" s="133"/>
      <c r="C38" s="135"/>
      <c r="D38" s="168"/>
      <c r="E38" s="168" t="s">
        <v>357</v>
      </c>
      <c r="F38" s="205" t="s">
        <v>327</v>
      </c>
      <c r="G38" s="203" t="s">
        <v>381</v>
      </c>
      <c r="H38" s="203">
        <f>20*3</f>
        <v>60</v>
      </c>
      <c r="I38" s="204">
        <v>100</v>
      </c>
      <c r="J38" s="204">
        <f>(H38*I38)*0.5</f>
        <v>3000</v>
      </c>
      <c r="K38" s="203" t="s">
        <v>378</v>
      </c>
    </row>
  </sheetData>
  <mergeCells count="3">
    <mergeCell ref="D4:K4"/>
    <mergeCell ref="D5:K5"/>
    <mergeCell ref="D9:K9"/>
  </mergeCells>
  <pageMargins left="0.35" right="0.35" top="0.75" bottom="0.55000000000000004" header="0.3" footer="0.3"/>
  <pageSetup orientation="landscape" r:id="rId1"/>
  <headerFooter>
    <oddHeader>&amp;L&amp;"-,Bold"Annual Program Update (APU) Needs Matrix
2013-2014</oddHeader>
    <oddFooter>&amp;LUpdated: 3/17/2014, 8:15 am&amp;CCommittees&amp;R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Cover Page</vt:lpstr>
      <vt:lpstr>Student Services</vt:lpstr>
      <vt:lpstr>Business Office</vt:lpstr>
      <vt:lpstr>DEPT. and LCs</vt:lpstr>
      <vt:lpstr>High Priorities</vt:lpstr>
      <vt:lpstr>Medium Priorities</vt:lpstr>
      <vt:lpstr>Low Priorities</vt:lpstr>
      <vt:lpstr>Campus Wide Faculty Requests</vt:lpstr>
      <vt:lpstr>Requests for Committees</vt:lpstr>
      <vt:lpstr>Hiring Requests</vt:lpstr>
      <vt:lpstr>APPENDIX</vt:lpstr>
      <vt:lpstr>Lib_Additional Space</vt:lpstr>
      <vt:lpstr>Lib_Supplies</vt:lpstr>
      <vt:lpstr>Lib_Tech Computers</vt:lpstr>
      <vt:lpstr>Math Supplies</vt:lpstr>
      <vt:lpstr>MMART_photo_equip_categorized</vt:lpstr>
      <vt:lpstr>MMART Video</vt:lpstr>
      <vt:lpstr>MMART Vid.EquipF2013TopPriority</vt:lpstr>
      <vt:lpstr>PERSIST_Supplies</vt:lpstr>
      <vt:lpstr>PERSIST_Technology Computers</vt:lpstr>
      <vt:lpstr>'Hiring Requests'!_GoBack</vt:lpstr>
      <vt:lpstr>Lib_Supplies!Print_Area</vt:lpstr>
      <vt:lpstr>'Math Supplies'!Print_Area</vt:lpstr>
      <vt:lpstr>PERSIST_Supplies!Print_Area</vt:lpstr>
      <vt:lpstr>'PERSIST_Technology Computers'!Print_Area</vt:lpstr>
      <vt:lpstr>Lib_Supplies!Print_Titles</vt:lpstr>
    </vt:vector>
  </TitlesOfParts>
  <Company>PCCD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Staff Assistant, Special Projects and CTE</dc:title>
  <dc:subject>APU Needs Matrix 2013-1014</dc:subject>
  <dc:creator>Catalina Herrera</dc:creator>
  <cp:keywords>APU priorities needs matrix</cp:keywords>
  <cp:lastModifiedBy>Catalina Herrera</cp:lastModifiedBy>
  <cp:lastPrinted>2014-03-28T01:52:25Z</cp:lastPrinted>
  <dcterms:created xsi:type="dcterms:W3CDTF">2012-10-26T17:05:49Z</dcterms:created>
  <dcterms:modified xsi:type="dcterms:W3CDTF">2014-03-28T02:24:07Z</dcterms:modified>
</cp:coreProperties>
</file>